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Einstellungen" state="visible" r:id="rId5"/>
    <sheet sheetId="3" name="Januar" state="visible" r:id="rId6"/>
    <sheet sheetId="4" name="Februar" state="visible" r:id="rId7"/>
    <sheet sheetId="5" name="März" state="visible" r:id="rId8"/>
    <sheet sheetId="6" name="April" state="visible" r:id="rId9"/>
    <sheet sheetId="7" name="Mai" state="visible" r:id="rId10"/>
    <sheet sheetId="8" name="Juni" state="visible" r:id="rId11"/>
    <sheet sheetId="9" name="Juli" state="visible" r:id="rId12"/>
    <sheet sheetId="10" name="August" state="visible" r:id="rId13"/>
    <sheet sheetId="11" name="September" state="visible" r:id="rId14"/>
    <sheet sheetId="12" name="Oktober" state="visible" r:id="rId15"/>
    <sheet sheetId="13" name="November" state="visible" r:id="rId16"/>
    <sheet sheetId="14" name="Dezember" state="visible" r:id="rId17"/>
    <sheet sheetId="15" name="Jahresübersicht" state="visible" r:id="rId18"/>
    <sheet sheetId="16" name="Feiertage" state="visible" r:id="rId19"/>
    <sheet sheetId="17" name="Hilfswerte" state="hidden" r:id="rId20"/>
  </sheets>
  <definedNames>
    <definedName name="Firma">Einstellungen!$B$3</definedName>
    <definedName name="Jahr">Einstellungen!$B$4</definedName>
    <definedName name="Bundesland">Einstellungen!$B$5</definedName>
    <definedName name="TeamName">Einstellungen!$A$8:$A$27</definedName>
    <definedName name="TeamSoll">Einstellungen!$D$8:$D$27</definedName>
    <definedName name="TeamTage">Einstellungen!$G$8:$G$27</definedName>
    <definedName name="TeamKonto">Einstellungen!$E$8:$E$27</definedName>
    <definedName name="Ostern">Hilfswerte!$B$18</definedName>
    <definedName name="Land">Hilfswerte!$B$20</definedName>
    <definedName name="FeiertagDaten">Feiertage!$O$4:$O$28</definedName>
    <definedName name="FeiertagNamen">Feiertage!$A$4:$A$28</definedName>
    <definedName name="_xlnm.Print_Area" localSheetId="2">'Januar'!$A1:$AM30</definedName>
    <definedName name="_xlnm.Print_Area" localSheetId="3">'Februar'!$A1:$AM30</definedName>
    <definedName name="_xlnm.Print_Area" localSheetId="4">'März'!$A1:$AM30</definedName>
    <definedName name="_xlnm.Print_Area" localSheetId="5">'April'!$A1:$AM30</definedName>
    <definedName name="_xlnm.Print_Area" localSheetId="6">'Mai'!$A1:$AM30</definedName>
    <definedName name="_xlnm.Print_Area" localSheetId="7">'Juni'!$A1:$AM30</definedName>
    <definedName name="_xlnm.Print_Area" localSheetId="8">'Juli'!$A1:$AM30</definedName>
    <definedName name="_xlnm.Print_Area" localSheetId="9">'August'!$A1:$AM30</definedName>
    <definedName name="_xlnm.Print_Area" localSheetId="10">'September'!$A1:$AM30</definedName>
    <definedName name="_xlnm.Print_Area" localSheetId="11">'Oktober'!$A1:$AM30</definedName>
    <definedName name="_xlnm.Print_Area" localSheetId="12">'November'!$A1:$AM30</definedName>
    <definedName name="_xlnm.Print_Area" localSheetId="13">'Dezember'!$A1:$AM30</definedName>
  </definedNames>
  <calcPr calcId="171027" fullCalcOnLoad="1"/>
</workbook>
</file>

<file path=xl/sharedStrings.xml><?xml version="1.0" encoding="utf-8"?>
<sst xmlns="http://schemas.openxmlformats.org/spreadsheetml/2006/main" count="339" uniqueCount="140">
  <si>
    <t>Arbeitszeit 2026: Excel-Vorlage für das Team</t>
  </si>
  <si>
    <t>Eine Datei für alle Mitarbeitenden und ein Jahr. Hellblaue Zellen füllen Sie aus, alles andere rechnet selbst.</t>
  </si>
  <si>
    <t>So geht's</t>
  </si>
  <si>
    <t>1. Blatt „Einstellungen“: Firma, Jahr und Bundesland des Arbeitsorts; darunter das Team mit Wochenstunden laut Vertrag und Arbeitstagen (Mo–Fr, Mo–Sa oder Mo–Do). Optional der Stand des Zeitkontos zum Jahresbeginn.</t>
  </si>
  <si>
    <t>2. Im Monatsblatt je Person und Tag die gearbeiteten Stunden eintragen (z. B. 8:15, ohne Pausen), oder U für Urlaub, K für krank. Freie Tage bleiben leer.</t>
  </si>
  <si>
    <t>3. Rechts stehen je Person Ist, Soll, Differenz und der Saldo, der von Monat zu Monat übertragen wird. Das Soll ist Wochenstunden geteilt durch die Arbeitstage, je Arbeitstag; Feiertage und U oder K an Arbeitstagen haben keins.</t>
  </si>
  <si>
    <t>4. Feiertage stehen automatisch im Kalender (gelb) und lassen sich im Blatt „Feiertage“ an- oder abschalten. Tage über 10 Stunden werden rot und unter „Hinweis“ gezählt (§ 3 ArbZG).</t>
  </si>
  <si>
    <t>5. Das Monatsblatt passt auf eine Seite (A4 quer) mit Unterschriftsfeld; die Jahresübersicht zeigt jeden Monat und das Jahr.</t>
  </si>
  <si>
    <t>Was die Datei nicht prüft</t>
  </si>
  <si>
    <t>Pausen und Ruhezeiten (dafür braucht es Beginn und Ende je Tag: die Zeiterfassung Vorlage je Mitarbeiter auf dispatchping.com), Ausnahmen aus Tarifverträgen, Sonderregeln für Jugendliche.</t>
  </si>
  <si>
    <t>Rechtlicher Rahmen (Stand Oktober 2026)</t>
  </si>
  <si>
    <t>Arbeitgeber müssen Beginn, Ende und Dauer der täglichen Arbeitszeit erfassen (BAG, Beschluss vom 13.09.2022, 1 ABR 22/21); eine Form ist nicht vorgeschrieben. Diese Übersicht hält die Dauer je Tag fest; Beginn und Ende gehören in eine Zeiterfassung je Person. Bei Minijobs muss die Aufzeichnung spätestens am siebten Tag danach vorliegen (§ 17 MiLoG). Aufbewahren: mindestens zwei Jahre.</t>
  </si>
  <si>
    <t>Die Blätter sind ohne Passwort geschützt, damit keine Formel versehentlich überschrieben wird (Überprüfen → Blattschutz aufheben). Keine Makros.</t>
  </si>
  <si>
    <t>Mehr Werkzeuge und die Einsatzplanung für Servicetechniker: dispatchping.com</t>
  </si>
  <si>
    <t>Einstellungen</t>
  </si>
  <si>
    <t>Firma</t>
  </si>
  <si>
    <t>Steht oben auf jedem Monatsblatt.</t>
  </si>
  <si>
    <t>Jahr</t>
  </si>
  <si>
    <t>Ein anderes Jahr: Kalender und Feiertage stellen sich um.</t>
  </si>
  <si>
    <t>Bundesland (Arbeitsort)</t>
  </si>
  <si>
    <t>Bestimmt die Feiertage.</t>
  </si>
  <si>
    <t>Name</t>
  </si>
  <si>
    <t>Wochenstunden</t>
  </si>
  <si>
    <t>Arbeitstage</t>
  </si>
  <si>
    <t>Soll je Arbeitstag</t>
  </si>
  <si>
    <t>Zeitkonto zum Jahresbeginn (Std.)</t>
  </si>
  <si>
    <t>Hinweis</t>
  </si>
  <si>
    <t>Zeitkonto als Dezimalzahl: 12,5 für +12:30, -3,25 für −3:15. Leer: 0.</t>
  </si>
  <si>
    <t/>
  </si>
  <si>
    <t>Mitarbeiter</t>
  </si>
  <si>
    <t>Ist</t>
  </si>
  <si>
    <t>Soll</t>
  </si>
  <si>
    <t>Differenz</t>
  </si>
  <si>
    <t>Saldo</t>
  </si>
  <si>
    <t>Urlaub</t>
  </si>
  <si>
    <t>Krank</t>
  </si>
  <si>
    <t>Team gesamt</t>
  </si>
  <si>
    <t>Eintragen: gearbeitete Stunden je Tag (hh:mm, ohne Pausen), U = Urlaub, K = krank. Gelb: Feiertag, grau: Wochenende.</t>
  </si>
  <si>
    <t>Datum, Unterschrift Arbeitgeber</t>
  </si>
  <si>
    <t>Differenz (Ist minus Soll) je Monat; Saldo: der Stand des Zeitkontos am Jahresende.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</si>
  <si>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</si>
  <si>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</si>
  <si>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</si>
  <si>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</si>
  <si>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</si>
  <si>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</si>
  <si>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</si>
  <si>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</si>
  <si>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</si>
  <si>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</si>
  <si>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</si>
  <si>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</si>
  <si>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„Anpassen“: ja oder nein überschreibt die Vorgabe für das Bundesland (z. B. für einen örtlichen Feiertag). Leer: Vorgabe.</t>
  </si>
  <si>
    <t>Feiertag</t>
  </si>
  <si>
    <t>Datum</t>
  </si>
  <si>
    <t>Tag</t>
  </si>
  <si>
    <t>Gilt in</t>
  </si>
  <si>
    <t>Vorgabe</t>
  </si>
  <si>
    <t>Anpassen</t>
  </si>
  <si>
    <t>Gilt</t>
  </si>
  <si>
    <t>Neujahr</t>
  </si>
  <si>
    <t>alle</t>
  </si>
  <si>
    <t>Heilige Drei Könige</t>
  </si>
  <si>
    <t>BW,BY,ST</t>
  </si>
  <si>
    <t>Internationaler Frauentag</t>
  </si>
  <si>
    <t>BE,MV</t>
  </si>
  <si>
    <t>Karfreitag</t>
  </si>
  <si>
    <t>Ostersonntag</t>
  </si>
  <si>
    <t>BB</t>
  </si>
  <si>
    <t>Ostermontag</t>
  </si>
  <si>
    <t>Tag der Arbeit</t>
  </si>
  <si>
    <t>Christi Himmelfahrt</t>
  </si>
  <si>
    <t>Pfingstsonntag</t>
  </si>
  <si>
    <t>Pfingstmontag</t>
  </si>
  <si>
    <t>Fronleichnam</t>
  </si>
  <si>
    <t>BW,BY,HE,NW,RP,SL</t>
  </si>
  <si>
    <t>In Sachsen und Thüringen nur in einzelnen Gemeinden: dort auf „ja“ stellen.</t>
  </si>
  <si>
    <t>Augsburger Friedensfest</t>
  </si>
  <si>
    <t>nur örtlich</t>
  </si>
  <si>
    <t>Nur im Stadtgebiet Augsburg: dort auf „ja“ stellen.</t>
  </si>
  <si>
    <t>Mariä Himmelfahrt</t>
  </si>
  <si>
    <t>BY,SL</t>
  </si>
  <si>
    <t>In Bayern nur in Gemeinden mit überwiegend katholischer Bevölkerung (rund 1.700 von 2.050): sonst auf „nein“ stellen.</t>
  </si>
  <si>
    <t>Weltkindertag</t>
  </si>
  <si>
    <t>TH</t>
  </si>
  <si>
    <t>Tag der Deutschen Einheit</t>
  </si>
  <si>
    <t>Reformationstag</t>
  </si>
  <si>
    <t>BB,HB,HH,MV,NI,SN,ST,SH,TH</t>
  </si>
  <si>
    <t>Allerheiligen</t>
  </si>
  <si>
    <t>BW,BY,NW,RP,SL</t>
  </si>
  <si>
    <t>Buß- und Bettag</t>
  </si>
  <si>
    <t>SN</t>
  </si>
  <si>
    <t>1. Weihnachtstag</t>
  </si>
  <si>
    <t>2. Weihnachtstag</t>
  </si>
  <si>
    <t>eigener Feiertag</t>
  </si>
  <si>
    <t>Ostern (Gauß)</t>
  </si>
  <si>
    <t>Bundesland</t>
  </si>
  <si>
    <t>a</t>
  </si>
  <si>
    <t>Baden-Württemberg</t>
  </si>
  <si>
    <t>BW</t>
  </si>
  <si>
    <t>b</t>
  </si>
  <si>
    <t>Bayern</t>
  </si>
  <si>
    <t>BY</t>
  </si>
  <si>
    <t>c</t>
  </si>
  <si>
    <t>Berlin</t>
  </si>
  <si>
    <t>BE</t>
  </si>
  <si>
    <t>d</t>
  </si>
  <si>
    <t>Brandenburg</t>
  </si>
  <si>
    <t>e</t>
  </si>
  <si>
    <t>Bremen</t>
  </si>
  <si>
    <t>HB</t>
  </si>
  <si>
    <t>f</t>
  </si>
  <si>
    <t>Hamburg</t>
  </si>
  <si>
    <t>HH</t>
  </si>
  <si>
    <t>g</t>
  </si>
  <si>
    <t>Hessen</t>
  </si>
  <si>
    <t>HE</t>
  </si>
  <si>
    <t>h</t>
  </si>
  <si>
    <t>Mecklenburg-Vorpommern</t>
  </si>
  <si>
    <t>MV</t>
  </si>
  <si>
    <t>i</t>
  </si>
  <si>
    <t>Niedersachsen</t>
  </si>
  <si>
    <t>NI</t>
  </si>
  <si>
    <t>k</t>
  </si>
  <si>
    <t>Nordrhein-Westfalen</t>
  </si>
  <si>
    <t>NW</t>
  </si>
  <si>
    <t>l</t>
  </si>
  <si>
    <t>Rheinland-Pfalz</t>
  </si>
  <si>
    <t>RP</t>
  </si>
  <si>
    <t>m</t>
  </si>
  <si>
    <t>Saarland</t>
  </si>
  <si>
    <t>SL</t>
  </si>
  <si>
    <t>Monat</t>
  </si>
  <si>
    <t>Sachsen</t>
  </si>
  <si>
    <t>Sachsen-Anhalt</t>
  </si>
  <si>
    <t>ST</t>
  </si>
  <si>
    <t>Schleswig-Holstein</t>
  </si>
  <si>
    <t>SH</t>
  </si>
  <si>
    <t>Thüringen</t>
  </si>
  <si>
    <t>Kürzel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</si>
</sst>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#"/>
    <numFmt numFmtId="165" formatCode="[h]:mm"/>
    <numFmt numFmtId="166" formatCode="dd.mm.yyyy"/>
    <numFmt numFmtId="167" formatCode="&quot;ja&quot;;;&quot;nein&quot;"/>
  </numFmts>
  <fonts count="12" x14ac:knownFonts="1">
    <font>
      <color theme="1"/>
      <family val="2"/>
      <scheme val="minor"/>
      <sz val="11"/>
      <name val="Calibri"/>
    </font>
    <font>
      <sz val="10"/>
      <name val="Calibri"/>
    </font>
    <font>
      <b/>
      <color rgb="FF1F2933"/>
      <sz val="16"/>
      <name val="Calibri"/>
    </font>
    <font>
      <color rgb="FF1F2933"/>
      <sz val="10"/>
      <name val="Calibri"/>
    </font>
    <font>
      <b/>
      <color rgb="FF1F2933"/>
      <sz val="11"/>
      <name val="Calibri"/>
    </font>
    <font>
      <b/>
      <color rgb="FF1F2933"/>
      <sz val="14"/>
      <name val="Calibri"/>
    </font>
    <font>
      <color rgb="FF616E7C"/>
      <sz val="9"/>
      <name val="Calibri"/>
    </font>
    <font>
      <b/>
      <color rgb="FF1F2933"/>
      <sz val="9"/>
      <name val="Calibri"/>
    </font>
    <font>
      <b/>
      <color rgb="FFB42318"/>
      <sz val="9"/>
      <name val="Calibri"/>
    </font>
    <font>
      <b/>
      <sz val="10"/>
      <name val="Calibri"/>
    </font>
    <font>
      <color rgb="FFB42318"/>
      <sz val="9"/>
      <name val="Calibri"/>
    </font>
    <font>
      <color rgb="FF616E7C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8FD"/>
      </patternFill>
    </fill>
    <fill>
      <patternFill patternType="solid">
        <fgColor rgb="FFEEF1F4"/>
      </patternFill>
    </fill>
  </fills>
  <borders count="3">
    <border>
      <left/>
      <right/>
      <top/>
      <bottom/>
      <diagonal/>
    </border>
    <border>
      <left style="thin">
        <color rgb="FFD3D8DE"/>
      </left>
      <right style="thin">
        <color rgb="FFD3D8DE"/>
      </right>
      <top style="thin">
        <color rgb="FFD3D8DE"/>
      </top>
      <bottom style="thin">
        <color rgb="FFD3D8DE"/>
      </bottom>
      <diagonal/>
    </border>
    <border>
      <left/>
      <right/>
      <top style="thin">
        <color rgb="FF1F293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1" fillId="2" borderId="1" xfId="0" applyFont="1" applyFill="1" applyBorder="1" applyProtection="1">
      <protection locked="0"/>
    </xf>
    <xf numFmtId="0" fontId="6" fillId="0" borderId="0" xfId="0" applyFont="1"/>
    <xf numFmtId="1" fontId="1" fillId="2" borderId="1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Protection="1">
      <protection locked="0"/>
    </xf>
    <xf numFmtId="165" fontId="1" fillId="0" borderId="1" xfId="0" applyNumberFormat="1" applyFont="1" applyBorder="1"/>
    <xf numFmtId="2" fontId="1" fillId="2" borderId="1" xfId="0" applyNumberFormat="1" applyFont="1" applyFill="1" applyBorder="1" applyProtection="1">
      <protection locked="0"/>
    </xf>
    <xf numFmtId="0" fontId="8" fillId="0" borderId="0" xfId="0" applyFont="1"/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Border="1"/>
    <xf numFmtId="165" fontId="1" fillId="2" borderId="1" xfId="0" applyNumberFormat="1" applyFont="1" applyFill="1" applyBorder="1" applyAlignment="1" applyProtection="1">
      <alignment horizontal="center"/>
      <protection locked="0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0" fillId="0" borderId="1" xfId="0" applyFont="1" applyBorder="1"/>
    <xf numFmtId="0" fontId="1" fillId="0" borderId="1" xfId="0" applyFont="1" applyBorder="1"/>
    <xf numFmtId="0" fontId="9" fillId="0" borderId="0" xfId="0" applyFont="1"/>
    <xf numFmtId="165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1" fillId="0" borderId="0" xfId="0" applyFont="1"/>
    <xf numFmtId="0" fontId="11" fillId="0" borderId="2" xfId="0" applyFont="1" applyBorder="1"/>
    <xf numFmtId="166" fontId="1" fillId="0" borderId="1" xfId="0" applyNumberFormat="1" applyFont="1" applyBorder="1"/>
    <xf numFmtId="167" fontId="1" fillId="0" borderId="1" xfId="0" applyNumberFormat="1" applyFont="1" applyBorder="1"/>
    <xf numFmtId="167" fontId="9" fillId="0" borderId="1" xfId="0" applyNumberFormat="1" applyFont="1" applyBorder="1"/>
    <xf numFmtId="166" fontId="1" fillId="2" borderId="1" xfId="0" applyNumberFormat="1" applyFont="1" applyFill="1" applyBorder="1" applyProtection="1">
      <protection locked="0"/>
    </xf>
    <xf numFmtId="166" fontId="1" fillId="0" borderId="0" xfId="0" applyNumberFormat="1" applyFont="1"/>
  </cellXfs>
  <cellStyles count="1">
    <cellStyle name="Normal" xfId="0" builtinId="0"/>
  </cellStyles>
  <dxfs count="48"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B42318"/>
      </font>
    </dxf>
    <dxf>
      <fill>
        <patternFill patternType="solid">
          <fgColor rgb="FFFDF3E1"/>
          <bgColor rgb="FFFDF3E1"/>
        </patternFill>
      </fill>
    </dxf>
    <dxf>
      <fill>
        <patternFill patternType="solid">
          <fgColor rgb="FFF3F4F6"/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1:2" x14ac:dyDescent="0.25">
      <c r="A2" s="1"/>
      <c r="B2" s="2" t="s">
        <v>0</v>
      </c>
    </row>
    <row r="3" spans="1:2" x14ac:dyDescent="0.25">
      <c r="A3" s="1"/>
      <c r="B3" s="3" t="s">
        <v>1</v>
      </c>
    </row>
    <row r="4" ht="24" customHeight="1" spans="1:2" x14ac:dyDescent="0.25">
      <c r="A4" s="1"/>
      <c r="B4" s="4" t="s">
        <v>2</v>
      </c>
    </row>
    <row r="5" spans="1:2" x14ac:dyDescent="0.25">
      <c r="A5" s="1"/>
      <c r="B5" s="3" t="s">
        <v>3</v>
      </c>
    </row>
    <row r="6" spans="1:2" x14ac:dyDescent="0.25">
      <c r="A6" s="1"/>
      <c r="B6" s="3" t="s">
        <v>4</v>
      </c>
    </row>
    <row r="7" spans="1:2" x14ac:dyDescent="0.25">
      <c r="A7" s="1"/>
      <c r="B7" s="3" t="s">
        <v>5</v>
      </c>
    </row>
    <row r="8" spans="1:2" x14ac:dyDescent="0.25">
      <c r="A8" s="1"/>
      <c r="B8" s="3" t="s">
        <v>6</v>
      </c>
    </row>
    <row r="9" spans="1:2" x14ac:dyDescent="0.25">
      <c r="A9" s="1"/>
      <c r="B9" s="3" t="s">
        <v>7</v>
      </c>
    </row>
    <row r="10" ht="24" customHeight="1" spans="1:2" x14ac:dyDescent="0.25">
      <c r="A10" s="1"/>
      <c r="B10" s="4" t="s">
        <v>8</v>
      </c>
    </row>
    <row r="11" spans="1:2" x14ac:dyDescent="0.25">
      <c r="A11" s="1"/>
      <c r="B11" s="3" t="s">
        <v>9</v>
      </c>
    </row>
    <row r="12" ht="24" customHeight="1" spans="1:2" x14ac:dyDescent="0.25">
      <c r="A12" s="1"/>
      <c r="B12" s="4" t="s">
        <v>10</v>
      </c>
    </row>
    <row r="13" spans="1:2" x14ac:dyDescent="0.25">
      <c r="A13" s="1"/>
      <c r="B13" s="3" t="s">
        <v>11</v>
      </c>
    </row>
    <row r="14" spans="1:2" x14ac:dyDescent="0.25">
      <c r="A14" s="1"/>
      <c r="B14" s="3" t="s">
        <v>12</v>
      </c>
    </row>
    <row r="15" spans="1:2" x14ac:dyDescent="0.25">
      <c r="A15" s="1"/>
      <c r="B15" s="3" t="s">
        <v>13</v>
      </c>
    </row>
  </sheetData>
  <sheetProtection sheet="1" formatCells="0" formatColumns="0" formatRows="0"/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6" customWidth="1"/>
    <col min="3" max="3" width="12" customWidth="1"/>
    <col min="4" max="4" width="14" customWidth="1"/>
    <col min="5" max="5" width="18" customWidth="1"/>
    <col min="6" max="6" width="50" customWidth="1"/>
    <col min="7" max="7" width="9" hidden="1" customWidth="1"/>
  </cols>
  <sheetData>
    <row r="1" spans="1:1" x14ac:dyDescent="0.25">
      <c r="A1" s="5" t="s">
        <v>14</v>
      </c>
    </row>
    <row r="3" spans="1:3" x14ac:dyDescent="0.25">
      <c r="A3" s="1" t="s">
        <v>15</v>
      </c>
      <c r="B3" s="6"/>
      <c r="C3" s="7" t="s">
        <v>16</v>
      </c>
    </row>
    <row r="4" spans="1:3" x14ac:dyDescent="0.25">
      <c r="A4" s="1" t="s">
        <v>17</v>
      </c>
      <c r="B4" s="8">
        <v>2026</v>
      </c>
      <c r="C4" s="7" t="s">
        <v>18</v>
      </c>
    </row>
    <row r="5" spans="1:3" x14ac:dyDescent="0.25">
      <c r="A5" s="1" t="s">
        <v>19</v>
      </c>
      <c r="B5" s="6"/>
      <c r="C5" s="7" t="s">
        <v>20</v>
      </c>
    </row>
    <row r="7" ht="28" customHeight="1" spans="1:6" x14ac:dyDescent="0.25">
      <c r="A7" s="9" t="s">
        <v>21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26</v>
      </c>
    </row>
    <row r="8" spans="1:7" x14ac:dyDescent="0.25">
      <c r="A8" s="6"/>
      <c r="B8" s="10"/>
      <c r="C8" s="6"/>
      <c r="D8" s="11">
        <f>IF(N(B8)=0,0,ROUND(B8*60/G8,0)/1440)</f>
      </c>
      <c r="E8" s="12"/>
      <c r="F8" s="7" t="s">
        <v>27</v>
      </c>
      <c r="G8" s="1">
        <f>IF(C8="Mo–Sa",6,IF(C8="Mo–Do",4,5))</f>
      </c>
    </row>
    <row r="9" spans="1:7" x14ac:dyDescent="0.25">
      <c r="A9" s="6"/>
      <c r="B9" s="10"/>
      <c r="C9" s="6"/>
      <c r="D9" s="11">
        <f>IF(N(B9)=0,0,ROUND(B9*60/G9,0)/1440)</f>
      </c>
      <c r="E9" s="12"/>
      <c r="F9" s="7" t="s">
        <v>28</v>
      </c>
      <c r="G9" s="1">
        <f>IF(C9="Mo–Sa",6,IF(C9="Mo–Do",4,5))</f>
      </c>
    </row>
    <row r="10" spans="1:7" x14ac:dyDescent="0.25">
      <c r="A10" s="6"/>
      <c r="B10" s="10"/>
      <c r="C10" s="6"/>
      <c r="D10" s="11">
        <f>IF(N(B10)=0,0,ROUND(B10*60/G10,0)/1440)</f>
      </c>
      <c r="E10" s="12"/>
      <c r="F10" s="7" t="s">
        <v>28</v>
      </c>
      <c r="G10" s="1">
        <f>IF(C10="Mo–Sa",6,IF(C10="Mo–Do",4,5))</f>
      </c>
    </row>
    <row r="11" spans="1:7" x14ac:dyDescent="0.25">
      <c r="A11" s="6"/>
      <c r="B11" s="10"/>
      <c r="C11" s="6"/>
      <c r="D11" s="11">
        <f>IF(N(B11)=0,0,ROUND(B11*60/G11,0)/1440)</f>
      </c>
      <c r="E11" s="12"/>
      <c r="F11" s="7" t="s">
        <v>28</v>
      </c>
      <c r="G11" s="1">
        <f>IF(C11="Mo–Sa",6,IF(C11="Mo–Do",4,5))</f>
      </c>
    </row>
    <row r="12" spans="1:7" x14ac:dyDescent="0.25">
      <c r="A12" s="6"/>
      <c r="B12" s="10"/>
      <c r="C12" s="6"/>
      <c r="D12" s="11">
        <f>IF(N(B12)=0,0,ROUND(B12*60/G12,0)/1440)</f>
      </c>
      <c r="E12" s="12"/>
      <c r="F12" s="7" t="s">
        <v>28</v>
      </c>
      <c r="G12" s="1">
        <f>IF(C12="Mo–Sa",6,IF(C12="Mo–Do",4,5))</f>
      </c>
    </row>
    <row r="13" spans="1:7" x14ac:dyDescent="0.25">
      <c r="A13" s="6"/>
      <c r="B13" s="10"/>
      <c r="C13" s="6"/>
      <c r="D13" s="11">
        <f>IF(N(B13)=0,0,ROUND(B13*60/G13,0)/1440)</f>
      </c>
      <c r="E13" s="12"/>
      <c r="F13" s="7" t="s">
        <v>28</v>
      </c>
      <c r="G13" s="1">
        <f>IF(C13="Mo–Sa",6,IF(C13="Mo–Do",4,5))</f>
      </c>
    </row>
    <row r="14" spans="1:7" x14ac:dyDescent="0.25">
      <c r="A14" s="6"/>
      <c r="B14" s="10"/>
      <c r="C14" s="6"/>
      <c r="D14" s="11">
        <f>IF(N(B14)=0,0,ROUND(B14*60/G14,0)/1440)</f>
      </c>
      <c r="E14" s="12"/>
      <c r="F14" s="7" t="s">
        <v>28</v>
      </c>
      <c r="G14" s="1">
        <f>IF(C14="Mo–Sa",6,IF(C14="Mo–Do",4,5))</f>
      </c>
    </row>
    <row r="15" spans="1:7" x14ac:dyDescent="0.25">
      <c r="A15" s="6"/>
      <c r="B15" s="10"/>
      <c r="C15" s="6"/>
      <c r="D15" s="11">
        <f>IF(N(B15)=0,0,ROUND(B15*60/G15,0)/1440)</f>
      </c>
      <c r="E15" s="12"/>
      <c r="F15" s="7" t="s">
        <v>28</v>
      </c>
      <c r="G15" s="1">
        <f>IF(C15="Mo–Sa",6,IF(C15="Mo–Do",4,5))</f>
      </c>
    </row>
    <row r="16" spans="1:7" x14ac:dyDescent="0.25">
      <c r="A16" s="6"/>
      <c r="B16" s="10"/>
      <c r="C16" s="6"/>
      <c r="D16" s="11">
        <f>IF(N(B16)=0,0,ROUND(B16*60/G16,0)/1440)</f>
      </c>
      <c r="E16" s="12"/>
      <c r="F16" s="7" t="s">
        <v>28</v>
      </c>
      <c r="G16" s="1">
        <f>IF(C16="Mo–Sa",6,IF(C16="Mo–Do",4,5))</f>
      </c>
    </row>
    <row r="17" spans="1:7" x14ac:dyDescent="0.25">
      <c r="A17" s="6"/>
      <c r="B17" s="10"/>
      <c r="C17" s="6"/>
      <c r="D17" s="11">
        <f>IF(N(B17)=0,0,ROUND(B17*60/G17,0)/1440)</f>
      </c>
      <c r="E17" s="12"/>
      <c r="F17" s="7" t="s">
        <v>28</v>
      </c>
      <c r="G17" s="1">
        <f>IF(C17="Mo–Sa",6,IF(C17="Mo–Do",4,5))</f>
      </c>
    </row>
    <row r="18" spans="1:7" x14ac:dyDescent="0.25">
      <c r="A18" s="6"/>
      <c r="B18" s="10"/>
      <c r="C18" s="6"/>
      <c r="D18" s="11">
        <f>IF(N(B18)=0,0,ROUND(B18*60/G18,0)/1440)</f>
      </c>
      <c r="E18" s="12"/>
      <c r="F18" s="7" t="s">
        <v>28</v>
      </c>
      <c r="G18" s="1">
        <f>IF(C18="Mo–Sa",6,IF(C18="Mo–Do",4,5))</f>
      </c>
    </row>
    <row r="19" spans="1:7" x14ac:dyDescent="0.25">
      <c r="A19" s="6"/>
      <c r="B19" s="10"/>
      <c r="C19" s="6"/>
      <c r="D19" s="11">
        <f>IF(N(B19)=0,0,ROUND(B19*60/G19,0)/1440)</f>
      </c>
      <c r="E19" s="12"/>
      <c r="F19" s="7" t="s">
        <v>28</v>
      </c>
      <c r="G19" s="1">
        <f>IF(C19="Mo–Sa",6,IF(C19="Mo–Do",4,5))</f>
      </c>
    </row>
    <row r="20" spans="1:7" x14ac:dyDescent="0.25">
      <c r="A20" s="6"/>
      <c r="B20" s="10"/>
      <c r="C20" s="6"/>
      <c r="D20" s="11">
        <f>IF(N(B20)=0,0,ROUND(B20*60/G20,0)/1440)</f>
      </c>
      <c r="E20" s="12"/>
      <c r="F20" s="7" t="s">
        <v>28</v>
      </c>
      <c r="G20" s="1">
        <f>IF(C20="Mo–Sa",6,IF(C20="Mo–Do",4,5))</f>
      </c>
    </row>
    <row r="21" spans="1:7" x14ac:dyDescent="0.25">
      <c r="A21" s="6"/>
      <c r="B21" s="10"/>
      <c r="C21" s="6"/>
      <c r="D21" s="11">
        <f>IF(N(B21)=0,0,ROUND(B21*60/G21,0)/1440)</f>
      </c>
      <c r="E21" s="12"/>
      <c r="F21" s="7" t="s">
        <v>28</v>
      </c>
      <c r="G21" s="1">
        <f>IF(C21="Mo–Sa",6,IF(C21="Mo–Do",4,5))</f>
      </c>
    </row>
    <row r="22" spans="1:7" x14ac:dyDescent="0.25">
      <c r="A22" s="6"/>
      <c r="B22" s="10"/>
      <c r="C22" s="6"/>
      <c r="D22" s="11">
        <f>IF(N(B22)=0,0,ROUND(B22*60/G22,0)/1440)</f>
      </c>
      <c r="E22" s="12"/>
      <c r="F22" s="7" t="s">
        <v>28</v>
      </c>
      <c r="G22" s="1">
        <f>IF(C22="Mo–Sa",6,IF(C22="Mo–Do",4,5))</f>
      </c>
    </row>
    <row r="23" spans="1:7" x14ac:dyDescent="0.25">
      <c r="A23" s="6"/>
      <c r="B23" s="10"/>
      <c r="C23" s="6"/>
      <c r="D23" s="11">
        <f>IF(N(B23)=0,0,ROUND(B23*60/G23,0)/1440)</f>
      </c>
      <c r="E23" s="12"/>
      <c r="F23" s="7" t="s">
        <v>28</v>
      </c>
      <c r="G23" s="1">
        <f>IF(C23="Mo–Sa",6,IF(C23="Mo–Do",4,5))</f>
      </c>
    </row>
    <row r="24" spans="1:7" x14ac:dyDescent="0.25">
      <c r="A24" s="6"/>
      <c r="B24" s="10"/>
      <c r="C24" s="6"/>
      <c r="D24" s="11">
        <f>IF(N(B24)=0,0,ROUND(B24*60/G24,0)/1440)</f>
      </c>
      <c r="E24" s="12"/>
      <c r="F24" s="7" t="s">
        <v>28</v>
      </c>
      <c r="G24" s="1">
        <f>IF(C24="Mo–Sa",6,IF(C24="Mo–Do",4,5))</f>
      </c>
    </row>
    <row r="25" spans="1:7" x14ac:dyDescent="0.25">
      <c r="A25" s="6"/>
      <c r="B25" s="10"/>
      <c r="C25" s="6"/>
      <c r="D25" s="11">
        <f>IF(N(B25)=0,0,ROUND(B25*60/G25,0)/1440)</f>
      </c>
      <c r="E25" s="12"/>
      <c r="F25" s="7" t="s">
        <v>28</v>
      </c>
      <c r="G25" s="1">
        <f>IF(C25="Mo–Sa",6,IF(C25="Mo–Do",4,5))</f>
      </c>
    </row>
    <row r="26" spans="1:7" x14ac:dyDescent="0.25">
      <c r="A26" s="6"/>
      <c r="B26" s="10"/>
      <c r="C26" s="6"/>
      <c r="D26" s="11">
        <f>IF(N(B26)=0,0,ROUND(B26*60/G26,0)/1440)</f>
      </c>
      <c r="E26" s="12"/>
      <c r="F26" s="7" t="s">
        <v>28</v>
      </c>
      <c r="G26" s="1">
        <f>IF(C26="Mo–Sa",6,IF(C26="Mo–Do",4,5))</f>
      </c>
    </row>
    <row r="27" spans="1:7" x14ac:dyDescent="0.25">
      <c r="A27" s="6"/>
      <c r="B27" s="10"/>
      <c r="C27" s="6"/>
      <c r="D27" s="11">
        <f>IF(N(B27)=0,0,ROUND(B27*60/G27,0)/1440)</f>
      </c>
      <c r="E27" s="12"/>
      <c r="F27" s="7" t="s">
        <v>28</v>
      </c>
      <c r="G27" s="1">
        <f>IF(C27="Mo–Sa",6,IF(C27="Mo–Do",4,5))</f>
      </c>
    </row>
  </sheetData>
  <sheetProtection sheet="1" formatCells="0" formatColumns="0" formatRows="0"/>
  <dataValidations count="8">
    <dataValidation type="decimal" allowBlank="1" showErrorMessage="1" errorTitle="Wochenstunden" error="Bitte die Wochenstunden laut Vertrag eintragen, z. B. 40 oder 38,5 (höchstens 48, § 3 ArbZG)." sqref="B10:B27">
      <formula1>0.5</formula1>
      <formula2>48</formula2>
    </dataValidation>
    <dataValidation type="whole" showErrorMessage="1" errorTitle="Jahr" error="Bitte ein Jahr zwischen 2000 und 2099 eintragen." sqref="B4">
      <formula1>2000</formula1>
      <formula2>2099</formula2>
    </dataValidation>
    <dataValidation type="list" allowBlank="1" showErrorMessage="1" errorTitle="Bundesland" error="Bitte ein Bundesland aus der Liste wählen." sqref="B5">
      <formula1>Hilfswerte!$D$4:$D$19</formula1>
    </dataValidation>
    <dataValidation type="decimal" allowBlank="1" showErrorMessage="1" errorTitle="Wochenstunden" error="Bitte die Wochenstunden laut Vertrag eintragen, z. B. 40 oder 38,5 (höchstens 48, § 3 ArbZG)." sqref="B8:B27">
      <formula1>0.5</formula1>
      <formula2>48</formula2>
    </dataValidation>
    <dataValidation type="list" allowBlank="1" showErrorMessage="1" errorTitle="Arbeitstage" error="Bitte Mo–Fr, Mo–Sa oder Mo–Do wählen." sqref="C10:C27">
      <formula1>"Mo–Fr,Mo–Sa,Mo–Do"</formula1>
    </dataValidation>
    <dataValidation type="list" allowBlank="1" showErrorMessage="1" errorTitle="Arbeitstage" error="Bitte Mo–Fr, Mo–Sa oder Mo–Do wählen." sqref="C8:C27">
      <formula1>"Mo–Fr,Mo–Sa,Mo–Do"</formula1>
    </dataValidation>
    <dataValidation type="decimal" allowBlank="1" showErrorMessage="1" errorTitle="Zeitkonto" error="Bitte Stunden als Zahl eintragen, z. B. 12,5 oder -3,25." sqref="E10:E27">
      <formula1>-9999</formula1>
      <formula2>9999</formula2>
    </dataValidation>
    <dataValidation type="decimal" allowBlank="1" showErrorMessage="1" errorTitle="Zeitkonto" error="Bitte Stunden als Zahl eintragen, z. B. 12,5 oder -3,25." sqref="E8:E27">
      <formula1>-9999</formula1>
      <formula2>9999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Januar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IF(MONTH(DATE(Jahr,1,1))=1,DATE(Jahr,1,1),0)</f>
      </c>
      <c r="C3" s="1">
        <f>IF(MONTH(DATE(Jahr,1,2))=1,DATE(Jahr,1,2),0)</f>
      </c>
      <c r="D3" s="1">
        <f>IF(MONTH(DATE(Jahr,1,3))=1,DATE(Jahr,1,3),0)</f>
      </c>
      <c r="E3" s="1">
        <f>IF(MONTH(DATE(Jahr,1,4))=1,DATE(Jahr,1,4),0)</f>
      </c>
      <c r="F3" s="1">
        <f>IF(MONTH(DATE(Jahr,1,5))=1,DATE(Jahr,1,5),0)</f>
      </c>
      <c r="G3" s="1">
        <f>IF(MONTH(DATE(Jahr,1,6))=1,DATE(Jahr,1,6),0)</f>
      </c>
      <c r="H3" s="1">
        <f>IF(MONTH(DATE(Jahr,1,7))=1,DATE(Jahr,1,7),0)</f>
      </c>
      <c r="I3" s="1">
        <f>IF(MONTH(DATE(Jahr,1,8))=1,DATE(Jahr,1,8),0)</f>
      </c>
      <c r="J3" s="1">
        <f>IF(MONTH(DATE(Jahr,1,9))=1,DATE(Jahr,1,9),0)</f>
      </c>
      <c r="K3" s="1">
        <f>IF(MONTH(DATE(Jahr,1,10))=1,DATE(Jahr,1,10),0)</f>
      </c>
      <c r="L3" s="1">
        <f>IF(MONTH(DATE(Jahr,1,11))=1,DATE(Jahr,1,11),0)</f>
      </c>
      <c r="M3" s="1">
        <f>IF(MONTH(DATE(Jahr,1,12))=1,DATE(Jahr,1,12),0)</f>
      </c>
      <c r="N3" s="1">
        <f>IF(MONTH(DATE(Jahr,1,13))=1,DATE(Jahr,1,13),0)</f>
      </c>
      <c r="O3" s="1">
        <f>IF(MONTH(DATE(Jahr,1,14))=1,DATE(Jahr,1,14),0)</f>
      </c>
      <c r="P3" s="1">
        <f>IF(MONTH(DATE(Jahr,1,15))=1,DATE(Jahr,1,15),0)</f>
      </c>
      <c r="Q3" s="1">
        <f>IF(MONTH(DATE(Jahr,1,16))=1,DATE(Jahr,1,16),0)</f>
      </c>
      <c r="R3" s="1">
        <f>IF(MONTH(DATE(Jahr,1,17))=1,DATE(Jahr,1,17),0)</f>
      </c>
      <c r="S3" s="1">
        <f>IF(MONTH(DATE(Jahr,1,18))=1,DATE(Jahr,1,18),0)</f>
      </c>
      <c r="T3" s="1">
        <f>IF(MONTH(DATE(Jahr,1,19))=1,DATE(Jahr,1,19),0)</f>
      </c>
      <c r="U3" s="1">
        <f>IF(MONTH(DATE(Jahr,1,20))=1,DATE(Jahr,1,20),0)</f>
      </c>
      <c r="V3" s="1">
        <f>IF(MONTH(DATE(Jahr,1,21))=1,DATE(Jahr,1,21),0)</f>
      </c>
      <c r="W3" s="1">
        <f>IF(MONTH(DATE(Jahr,1,22))=1,DATE(Jahr,1,22),0)</f>
      </c>
      <c r="X3" s="1">
        <f>IF(MONTH(DATE(Jahr,1,23))=1,DATE(Jahr,1,23),0)</f>
      </c>
      <c r="Y3" s="1">
        <f>IF(MONTH(DATE(Jahr,1,24))=1,DATE(Jahr,1,24),0)</f>
      </c>
      <c r="Z3" s="1">
        <f>IF(MONTH(DATE(Jahr,1,25))=1,DATE(Jahr,1,25),0)</f>
      </c>
      <c r="AA3" s="1">
        <f>IF(MONTH(DATE(Jahr,1,26))=1,DATE(Jahr,1,26),0)</f>
      </c>
      <c r="AB3" s="1">
        <f>IF(MONTH(DATE(Jahr,1,27))=1,DATE(Jahr,1,27),0)</f>
      </c>
      <c r="AC3" s="1">
        <f>IF(MONTH(DATE(Jahr,1,28))=1,DATE(Jahr,1,28),0)</f>
      </c>
      <c r="AD3" s="1">
        <f>IF(MONTH(DATE(Jahr,1,29))=1,DATE(Jahr,1,29),0)</f>
      </c>
      <c r="AE3" s="1">
        <f>IF(MONTH(DATE(Jahr,1,30))=1,DATE(Jahr,1,30),0)</f>
      </c>
      <c r="AF3" s="1">
        <f>IF(MONTH(DATE(Jahr,1,31))=1,DATE(Jahr,1,31),0)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IF(A6="",0,ROUND((N(INDEX(TeamKonto,1))/24+AS6)*1440,0)/1440)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IF(A7="",0,ROUND((N(INDEX(TeamKonto,2))/24+AS7)*1440,0)/1440)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IF(A8="",0,ROUND((N(INDEX(TeamKonto,3))/24+AS8)*1440,0)/1440)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IF(A9="",0,ROUND((N(INDEX(TeamKonto,4))/24+AS9)*1440,0)/1440)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IF(A10="",0,ROUND((N(INDEX(TeamKonto,5))/24+AS10)*1440,0)/1440)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IF(A11="",0,ROUND((N(INDEX(TeamKonto,6))/24+AS11)*1440,0)/1440)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IF(A12="",0,ROUND((N(INDEX(TeamKonto,7))/24+AS12)*1440,0)/1440)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IF(A13="",0,ROUND((N(INDEX(TeamKonto,8))/24+AS13)*1440,0)/1440)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IF(A14="",0,ROUND((N(INDEX(TeamKonto,9))/24+AS14)*1440,0)/1440)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IF(A15="",0,ROUND((N(INDEX(TeamKonto,10))/24+AS15)*1440,0)/1440)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IF(A16="",0,ROUND((N(INDEX(TeamKonto,11))/24+AS16)*1440,0)/1440)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IF(A17="",0,ROUND((N(INDEX(TeamKonto,12))/24+AS17)*1440,0)/1440)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IF(A18="",0,ROUND((N(INDEX(TeamKonto,13))/24+AS18)*1440,0)/1440)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IF(A19="",0,ROUND((N(INDEX(TeamKonto,14))/24+AS19)*1440,0)/1440)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IF(A20="",0,ROUND((N(INDEX(TeamKonto,15))/24+AS20)*1440,0)/1440)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IF(A21="",0,ROUND((N(INDEX(TeamKonto,16))/24+AS21)*1440,0)/1440)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IF(A22="",0,ROUND((N(INDEX(TeamKonto,17))/24+AS22)*1440,0)/1440)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IF(A23="",0,ROUND((N(INDEX(TeamKonto,18))/24+AS23)*1440,0)/1440)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IF(A24="",0,ROUND((N(INDEX(TeamKonto,19))/24+AS24)*1440,0)/1440)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IF(A25="",0,ROUND((N(INDEX(TeamKonto,20))/24+AS25)*1440,0)/1440)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0" priority="1">
      <formula>B$3=0</formula>
    </cfRule>
    <cfRule type="expression" dxfId="1" priority="2">
      <formula>AND(ROW()&gt;=6,ISNUMBER(B4),B4&gt;600.5/1440)</formula>
    </cfRule>
    <cfRule type="expression" dxfId="2" priority="3">
      <formula>B$2=1</formula>
    </cfRule>
    <cfRule type="expression" dxfId="3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Februar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IF(MONTH(DATE(Jahr,2,1))=2,DATE(Jahr,2,1),0)</f>
      </c>
      <c r="C3" s="1">
        <f>IF(MONTH(DATE(Jahr,2,2))=2,DATE(Jahr,2,2),0)</f>
      </c>
      <c r="D3" s="1">
        <f>IF(MONTH(DATE(Jahr,2,3))=2,DATE(Jahr,2,3),0)</f>
      </c>
      <c r="E3" s="1">
        <f>IF(MONTH(DATE(Jahr,2,4))=2,DATE(Jahr,2,4),0)</f>
      </c>
      <c r="F3" s="1">
        <f>IF(MONTH(DATE(Jahr,2,5))=2,DATE(Jahr,2,5),0)</f>
      </c>
      <c r="G3" s="1">
        <f>IF(MONTH(DATE(Jahr,2,6))=2,DATE(Jahr,2,6),0)</f>
      </c>
      <c r="H3" s="1">
        <f>IF(MONTH(DATE(Jahr,2,7))=2,DATE(Jahr,2,7),0)</f>
      </c>
      <c r="I3" s="1">
        <f>IF(MONTH(DATE(Jahr,2,8))=2,DATE(Jahr,2,8),0)</f>
      </c>
      <c r="J3" s="1">
        <f>IF(MONTH(DATE(Jahr,2,9))=2,DATE(Jahr,2,9),0)</f>
      </c>
      <c r="K3" s="1">
        <f>IF(MONTH(DATE(Jahr,2,10))=2,DATE(Jahr,2,10),0)</f>
      </c>
      <c r="L3" s="1">
        <f>IF(MONTH(DATE(Jahr,2,11))=2,DATE(Jahr,2,11),0)</f>
      </c>
      <c r="M3" s="1">
        <f>IF(MONTH(DATE(Jahr,2,12))=2,DATE(Jahr,2,12),0)</f>
      </c>
      <c r="N3" s="1">
        <f>IF(MONTH(DATE(Jahr,2,13))=2,DATE(Jahr,2,13),0)</f>
      </c>
      <c r="O3" s="1">
        <f>IF(MONTH(DATE(Jahr,2,14))=2,DATE(Jahr,2,14),0)</f>
      </c>
      <c r="P3" s="1">
        <f>IF(MONTH(DATE(Jahr,2,15))=2,DATE(Jahr,2,15),0)</f>
      </c>
      <c r="Q3" s="1">
        <f>IF(MONTH(DATE(Jahr,2,16))=2,DATE(Jahr,2,16),0)</f>
      </c>
      <c r="R3" s="1">
        <f>IF(MONTH(DATE(Jahr,2,17))=2,DATE(Jahr,2,17),0)</f>
      </c>
      <c r="S3" s="1">
        <f>IF(MONTH(DATE(Jahr,2,18))=2,DATE(Jahr,2,18),0)</f>
      </c>
      <c r="T3" s="1">
        <f>IF(MONTH(DATE(Jahr,2,19))=2,DATE(Jahr,2,19),0)</f>
      </c>
      <c r="U3" s="1">
        <f>IF(MONTH(DATE(Jahr,2,20))=2,DATE(Jahr,2,20),0)</f>
      </c>
      <c r="V3" s="1">
        <f>IF(MONTH(DATE(Jahr,2,21))=2,DATE(Jahr,2,21),0)</f>
      </c>
      <c r="W3" s="1">
        <f>IF(MONTH(DATE(Jahr,2,22))=2,DATE(Jahr,2,22),0)</f>
      </c>
      <c r="X3" s="1">
        <f>IF(MONTH(DATE(Jahr,2,23))=2,DATE(Jahr,2,23),0)</f>
      </c>
      <c r="Y3" s="1">
        <f>IF(MONTH(DATE(Jahr,2,24))=2,DATE(Jahr,2,24),0)</f>
      </c>
      <c r="Z3" s="1">
        <f>IF(MONTH(DATE(Jahr,2,25))=2,DATE(Jahr,2,25),0)</f>
      </c>
      <c r="AA3" s="1">
        <f>IF(MONTH(DATE(Jahr,2,26))=2,DATE(Jahr,2,26),0)</f>
      </c>
      <c r="AB3" s="1">
        <f>IF(MONTH(DATE(Jahr,2,27))=2,DATE(Jahr,2,27),0)</f>
      </c>
      <c r="AC3" s="1">
        <f>IF(MONTH(DATE(Jahr,2,28))=2,DATE(Jahr,2,28),0)</f>
      </c>
      <c r="AD3" s="1">
        <f>IF(MONTH(DATE(Jahr,2,29))=2,DATE(Jahr,2,29),0)</f>
      </c>
      <c r="AE3" s="1">
        <f>IF(MONTH(DATE(Jahr,2,30))=2,DATE(Jahr,2,30),0)</f>
      </c>
      <c r="AF3" s="1">
        <f>IF(MONTH(DATE(Jahr,2,31))=2,DATE(Jahr,2,31),0)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IF(A6="",0,ROUND(('Januar'!AR6+AS6)*1440,0)/1440)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IF(A7="",0,ROUND(('Januar'!AR7+AS7)*1440,0)/1440)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IF(A8="",0,ROUND(('Januar'!AR8+AS8)*1440,0)/1440)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IF(A9="",0,ROUND(('Januar'!AR9+AS9)*1440,0)/1440)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IF(A10="",0,ROUND(('Januar'!AR10+AS10)*1440,0)/1440)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IF(A11="",0,ROUND(('Januar'!AR11+AS11)*1440,0)/1440)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IF(A12="",0,ROUND(('Januar'!AR12+AS12)*1440,0)/1440)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IF(A13="",0,ROUND(('Januar'!AR13+AS13)*1440,0)/1440)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IF(A14="",0,ROUND(('Januar'!AR14+AS14)*1440,0)/1440)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IF(A15="",0,ROUND(('Januar'!AR15+AS15)*1440,0)/1440)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IF(A16="",0,ROUND(('Januar'!AR16+AS16)*1440,0)/1440)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IF(A17="",0,ROUND(('Januar'!AR17+AS17)*1440,0)/1440)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IF(A18="",0,ROUND(('Januar'!AR18+AS18)*1440,0)/1440)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IF(A19="",0,ROUND(('Januar'!AR19+AS19)*1440,0)/1440)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IF(A20="",0,ROUND(('Januar'!AR20+AS20)*1440,0)/1440)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IF(A21="",0,ROUND(('Januar'!AR21+AS21)*1440,0)/1440)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IF(A22="",0,ROUND(('Januar'!AR22+AS22)*1440,0)/1440)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IF(A23="",0,ROUND(('Januar'!AR23+AS23)*1440,0)/1440)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IF(A24="",0,ROUND(('Januar'!AR24+AS24)*1440,0)/1440)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IF(A25="",0,ROUND(('Januar'!AR25+AS25)*1440,0)/1440)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4" priority="1">
      <formula>B$3=0</formula>
    </cfRule>
    <cfRule type="expression" dxfId="5" priority="2">
      <formula>AND(ROW()&gt;=6,ISNUMBER(B4),B4&gt;600.5/1440)</formula>
    </cfRule>
    <cfRule type="expression" dxfId="6" priority="3">
      <formula>B$2=1</formula>
    </cfRule>
    <cfRule type="expression" dxfId="7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März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IF(MONTH(DATE(Jahr,3,1))=3,DATE(Jahr,3,1),0)</f>
      </c>
      <c r="C3" s="1">
        <f>IF(MONTH(DATE(Jahr,3,2))=3,DATE(Jahr,3,2),0)</f>
      </c>
      <c r="D3" s="1">
        <f>IF(MONTH(DATE(Jahr,3,3))=3,DATE(Jahr,3,3),0)</f>
      </c>
      <c r="E3" s="1">
        <f>IF(MONTH(DATE(Jahr,3,4))=3,DATE(Jahr,3,4),0)</f>
      </c>
      <c r="F3" s="1">
        <f>IF(MONTH(DATE(Jahr,3,5))=3,DATE(Jahr,3,5),0)</f>
      </c>
      <c r="G3" s="1">
        <f>IF(MONTH(DATE(Jahr,3,6))=3,DATE(Jahr,3,6),0)</f>
      </c>
      <c r="H3" s="1">
        <f>IF(MONTH(DATE(Jahr,3,7))=3,DATE(Jahr,3,7),0)</f>
      </c>
      <c r="I3" s="1">
        <f>IF(MONTH(DATE(Jahr,3,8))=3,DATE(Jahr,3,8),0)</f>
      </c>
      <c r="J3" s="1">
        <f>IF(MONTH(DATE(Jahr,3,9))=3,DATE(Jahr,3,9),0)</f>
      </c>
      <c r="K3" s="1">
        <f>IF(MONTH(DATE(Jahr,3,10))=3,DATE(Jahr,3,10),0)</f>
      </c>
      <c r="L3" s="1">
        <f>IF(MONTH(DATE(Jahr,3,11))=3,DATE(Jahr,3,11),0)</f>
      </c>
      <c r="M3" s="1">
        <f>IF(MONTH(DATE(Jahr,3,12))=3,DATE(Jahr,3,12),0)</f>
      </c>
      <c r="N3" s="1">
        <f>IF(MONTH(DATE(Jahr,3,13))=3,DATE(Jahr,3,13),0)</f>
      </c>
      <c r="O3" s="1">
        <f>IF(MONTH(DATE(Jahr,3,14))=3,DATE(Jahr,3,14),0)</f>
      </c>
      <c r="P3" s="1">
        <f>IF(MONTH(DATE(Jahr,3,15))=3,DATE(Jahr,3,15),0)</f>
      </c>
      <c r="Q3" s="1">
        <f>IF(MONTH(DATE(Jahr,3,16))=3,DATE(Jahr,3,16),0)</f>
      </c>
      <c r="R3" s="1">
        <f>IF(MONTH(DATE(Jahr,3,17))=3,DATE(Jahr,3,17),0)</f>
      </c>
      <c r="S3" s="1">
        <f>IF(MONTH(DATE(Jahr,3,18))=3,DATE(Jahr,3,18),0)</f>
      </c>
      <c r="T3" s="1">
        <f>IF(MONTH(DATE(Jahr,3,19))=3,DATE(Jahr,3,19),0)</f>
      </c>
      <c r="U3" s="1">
        <f>IF(MONTH(DATE(Jahr,3,20))=3,DATE(Jahr,3,20),0)</f>
      </c>
      <c r="V3" s="1">
        <f>IF(MONTH(DATE(Jahr,3,21))=3,DATE(Jahr,3,21),0)</f>
      </c>
      <c r="W3" s="1">
        <f>IF(MONTH(DATE(Jahr,3,22))=3,DATE(Jahr,3,22),0)</f>
      </c>
      <c r="X3" s="1">
        <f>IF(MONTH(DATE(Jahr,3,23))=3,DATE(Jahr,3,23),0)</f>
      </c>
      <c r="Y3" s="1">
        <f>IF(MONTH(DATE(Jahr,3,24))=3,DATE(Jahr,3,24),0)</f>
      </c>
      <c r="Z3" s="1">
        <f>IF(MONTH(DATE(Jahr,3,25))=3,DATE(Jahr,3,25),0)</f>
      </c>
      <c r="AA3" s="1">
        <f>IF(MONTH(DATE(Jahr,3,26))=3,DATE(Jahr,3,26),0)</f>
      </c>
      <c r="AB3" s="1">
        <f>IF(MONTH(DATE(Jahr,3,27))=3,DATE(Jahr,3,27),0)</f>
      </c>
      <c r="AC3" s="1">
        <f>IF(MONTH(DATE(Jahr,3,28))=3,DATE(Jahr,3,28),0)</f>
      </c>
      <c r="AD3" s="1">
        <f>IF(MONTH(DATE(Jahr,3,29))=3,DATE(Jahr,3,29),0)</f>
      </c>
      <c r="AE3" s="1">
        <f>IF(MONTH(DATE(Jahr,3,30))=3,DATE(Jahr,3,30),0)</f>
      </c>
      <c r="AF3" s="1">
        <f>IF(MONTH(DATE(Jahr,3,31))=3,DATE(Jahr,3,31),0)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IF(A6="",0,ROUND(('Februar'!AR6+AS6)*1440,0)/1440)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IF(A7="",0,ROUND(('Februar'!AR7+AS7)*1440,0)/1440)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IF(A8="",0,ROUND(('Februar'!AR8+AS8)*1440,0)/1440)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IF(A9="",0,ROUND(('Februar'!AR9+AS9)*1440,0)/1440)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IF(A10="",0,ROUND(('Februar'!AR10+AS10)*1440,0)/1440)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IF(A11="",0,ROUND(('Februar'!AR11+AS11)*1440,0)/1440)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IF(A12="",0,ROUND(('Februar'!AR12+AS12)*1440,0)/1440)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IF(A13="",0,ROUND(('Februar'!AR13+AS13)*1440,0)/1440)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IF(A14="",0,ROUND(('Februar'!AR14+AS14)*1440,0)/1440)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IF(A15="",0,ROUND(('Februar'!AR15+AS15)*1440,0)/1440)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IF(A16="",0,ROUND(('Februar'!AR16+AS16)*1440,0)/1440)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IF(A17="",0,ROUND(('Februar'!AR17+AS17)*1440,0)/1440)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IF(A18="",0,ROUND(('Februar'!AR18+AS18)*1440,0)/1440)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IF(A19="",0,ROUND(('Februar'!AR19+AS19)*1440,0)/1440)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IF(A20="",0,ROUND(('Februar'!AR20+AS20)*1440,0)/1440)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IF(A21="",0,ROUND(('Februar'!AR21+AS21)*1440,0)/1440)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IF(A22="",0,ROUND(('Februar'!AR22+AS22)*1440,0)/1440)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IF(A23="",0,ROUND(('Februar'!AR23+AS23)*1440,0)/1440)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IF(A24="",0,ROUND(('Februar'!AR24+AS24)*1440,0)/1440)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IF(A25="",0,ROUND(('Februar'!AR25+AS25)*1440,0)/1440)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8" priority="1">
      <formula>B$3=0</formula>
    </cfRule>
    <cfRule type="expression" dxfId="9" priority="2">
      <formula>AND(ROW()&gt;=6,ISNUMBER(B4),B4&gt;600.5/1440)</formula>
    </cfRule>
    <cfRule type="expression" dxfId="10" priority="3">
      <formula>B$2=1</formula>
    </cfRule>
    <cfRule type="expression" dxfId="11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April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IF(MONTH(DATE(Jahr,4,1))=4,DATE(Jahr,4,1),0)</f>
      </c>
      <c r="C3" s="1">
        <f>IF(MONTH(DATE(Jahr,4,2))=4,DATE(Jahr,4,2),0)</f>
      </c>
      <c r="D3" s="1">
        <f>IF(MONTH(DATE(Jahr,4,3))=4,DATE(Jahr,4,3),0)</f>
      </c>
      <c r="E3" s="1">
        <f>IF(MONTH(DATE(Jahr,4,4))=4,DATE(Jahr,4,4),0)</f>
      </c>
      <c r="F3" s="1">
        <f>IF(MONTH(DATE(Jahr,4,5))=4,DATE(Jahr,4,5),0)</f>
      </c>
      <c r="G3" s="1">
        <f>IF(MONTH(DATE(Jahr,4,6))=4,DATE(Jahr,4,6),0)</f>
      </c>
      <c r="H3" s="1">
        <f>IF(MONTH(DATE(Jahr,4,7))=4,DATE(Jahr,4,7),0)</f>
      </c>
      <c r="I3" s="1">
        <f>IF(MONTH(DATE(Jahr,4,8))=4,DATE(Jahr,4,8),0)</f>
      </c>
      <c r="J3" s="1">
        <f>IF(MONTH(DATE(Jahr,4,9))=4,DATE(Jahr,4,9),0)</f>
      </c>
      <c r="K3" s="1">
        <f>IF(MONTH(DATE(Jahr,4,10))=4,DATE(Jahr,4,10),0)</f>
      </c>
      <c r="L3" s="1">
        <f>IF(MONTH(DATE(Jahr,4,11))=4,DATE(Jahr,4,11),0)</f>
      </c>
      <c r="M3" s="1">
        <f>IF(MONTH(DATE(Jahr,4,12))=4,DATE(Jahr,4,12),0)</f>
      </c>
      <c r="N3" s="1">
        <f>IF(MONTH(DATE(Jahr,4,13))=4,DATE(Jahr,4,13),0)</f>
      </c>
      <c r="O3" s="1">
        <f>IF(MONTH(DATE(Jahr,4,14))=4,DATE(Jahr,4,14),0)</f>
      </c>
      <c r="P3" s="1">
        <f>IF(MONTH(DATE(Jahr,4,15))=4,DATE(Jahr,4,15),0)</f>
      </c>
      <c r="Q3" s="1">
        <f>IF(MONTH(DATE(Jahr,4,16))=4,DATE(Jahr,4,16),0)</f>
      </c>
      <c r="R3" s="1">
        <f>IF(MONTH(DATE(Jahr,4,17))=4,DATE(Jahr,4,17),0)</f>
      </c>
      <c r="S3" s="1">
        <f>IF(MONTH(DATE(Jahr,4,18))=4,DATE(Jahr,4,18),0)</f>
      </c>
      <c r="T3" s="1">
        <f>IF(MONTH(DATE(Jahr,4,19))=4,DATE(Jahr,4,19),0)</f>
      </c>
      <c r="U3" s="1">
        <f>IF(MONTH(DATE(Jahr,4,20))=4,DATE(Jahr,4,20),0)</f>
      </c>
      <c r="V3" s="1">
        <f>IF(MONTH(DATE(Jahr,4,21))=4,DATE(Jahr,4,21),0)</f>
      </c>
      <c r="W3" s="1">
        <f>IF(MONTH(DATE(Jahr,4,22))=4,DATE(Jahr,4,22),0)</f>
      </c>
      <c r="X3" s="1">
        <f>IF(MONTH(DATE(Jahr,4,23))=4,DATE(Jahr,4,23),0)</f>
      </c>
      <c r="Y3" s="1">
        <f>IF(MONTH(DATE(Jahr,4,24))=4,DATE(Jahr,4,24),0)</f>
      </c>
      <c r="Z3" s="1">
        <f>IF(MONTH(DATE(Jahr,4,25))=4,DATE(Jahr,4,25),0)</f>
      </c>
      <c r="AA3" s="1">
        <f>IF(MONTH(DATE(Jahr,4,26))=4,DATE(Jahr,4,26),0)</f>
      </c>
      <c r="AB3" s="1">
        <f>IF(MONTH(DATE(Jahr,4,27))=4,DATE(Jahr,4,27),0)</f>
      </c>
      <c r="AC3" s="1">
        <f>IF(MONTH(DATE(Jahr,4,28))=4,DATE(Jahr,4,28),0)</f>
      </c>
      <c r="AD3" s="1">
        <f>IF(MONTH(DATE(Jahr,4,29))=4,DATE(Jahr,4,29),0)</f>
      </c>
      <c r="AE3" s="1">
        <f>IF(MONTH(DATE(Jahr,4,30))=4,DATE(Jahr,4,30),0)</f>
      </c>
      <c r="AF3" s="1">
        <f>IF(MONTH(DATE(Jahr,4,31))=4,DATE(Jahr,4,31),0)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IF(A6="",0,ROUND(('März'!AR6+AS6)*1440,0)/1440)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IF(A7="",0,ROUND(('März'!AR7+AS7)*1440,0)/1440)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IF(A8="",0,ROUND(('März'!AR8+AS8)*1440,0)/1440)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IF(A9="",0,ROUND(('März'!AR9+AS9)*1440,0)/1440)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IF(A10="",0,ROUND(('März'!AR10+AS10)*1440,0)/1440)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IF(A11="",0,ROUND(('März'!AR11+AS11)*1440,0)/1440)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IF(A12="",0,ROUND(('März'!AR12+AS12)*1440,0)/1440)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IF(A13="",0,ROUND(('März'!AR13+AS13)*1440,0)/1440)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IF(A14="",0,ROUND(('März'!AR14+AS14)*1440,0)/1440)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IF(A15="",0,ROUND(('März'!AR15+AS15)*1440,0)/1440)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IF(A16="",0,ROUND(('März'!AR16+AS16)*1440,0)/1440)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IF(A17="",0,ROUND(('März'!AR17+AS17)*1440,0)/1440)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IF(A18="",0,ROUND(('März'!AR18+AS18)*1440,0)/1440)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IF(A19="",0,ROUND(('März'!AR19+AS19)*1440,0)/1440)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IF(A20="",0,ROUND(('März'!AR20+AS20)*1440,0)/1440)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IF(A21="",0,ROUND(('März'!AR21+AS21)*1440,0)/1440)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IF(A22="",0,ROUND(('März'!AR22+AS22)*1440,0)/1440)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IF(A23="",0,ROUND(('März'!AR23+AS23)*1440,0)/1440)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IF(A24="",0,ROUND(('März'!AR24+AS24)*1440,0)/1440)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IF(A25="",0,ROUND(('März'!AR25+AS25)*1440,0)/1440)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12" priority="1">
      <formula>B$3=0</formula>
    </cfRule>
    <cfRule type="expression" dxfId="13" priority="2">
      <formula>AND(ROW()&gt;=6,ISNUMBER(B4),B4&gt;600.5/1440)</formula>
    </cfRule>
    <cfRule type="expression" dxfId="14" priority="3">
      <formula>B$2=1</formula>
    </cfRule>
    <cfRule type="expression" dxfId="15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Mai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IF(MONTH(DATE(Jahr,5,1))=5,DATE(Jahr,5,1),0)</f>
      </c>
      <c r="C3" s="1">
        <f>IF(MONTH(DATE(Jahr,5,2))=5,DATE(Jahr,5,2),0)</f>
      </c>
      <c r="D3" s="1">
        <f>IF(MONTH(DATE(Jahr,5,3))=5,DATE(Jahr,5,3),0)</f>
      </c>
      <c r="E3" s="1">
        <f>IF(MONTH(DATE(Jahr,5,4))=5,DATE(Jahr,5,4),0)</f>
      </c>
      <c r="F3" s="1">
        <f>IF(MONTH(DATE(Jahr,5,5))=5,DATE(Jahr,5,5),0)</f>
      </c>
      <c r="G3" s="1">
        <f>IF(MONTH(DATE(Jahr,5,6))=5,DATE(Jahr,5,6),0)</f>
      </c>
      <c r="H3" s="1">
        <f>IF(MONTH(DATE(Jahr,5,7))=5,DATE(Jahr,5,7),0)</f>
      </c>
      <c r="I3" s="1">
        <f>IF(MONTH(DATE(Jahr,5,8))=5,DATE(Jahr,5,8),0)</f>
      </c>
      <c r="J3" s="1">
        <f>IF(MONTH(DATE(Jahr,5,9))=5,DATE(Jahr,5,9),0)</f>
      </c>
      <c r="K3" s="1">
        <f>IF(MONTH(DATE(Jahr,5,10))=5,DATE(Jahr,5,10),0)</f>
      </c>
      <c r="L3" s="1">
        <f>IF(MONTH(DATE(Jahr,5,11))=5,DATE(Jahr,5,11),0)</f>
      </c>
      <c r="M3" s="1">
        <f>IF(MONTH(DATE(Jahr,5,12))=5,DATE(Jahr,5,12),0)</f>
      </c>
      <c r="N3" s="1">
        <f>IF(MONTH(DATE(Jahr,5,13))=5,DATE(Jahr,5,13),0)</f>
      </c>
      <c r="O3" s="1">
        <f>IF(MONTH(DATE(Jahr,5,14))=5,DATE(Jahr,5,14),0)</f>
      </c>
      <c r="P3" s="1">
        <f>IF(MONTH(DATE(Jahr,5,15))=5,DATE(Jahr,5,15),0)</f>
      </c>
      <c r="Q3" s="1">
        <f>IF(MONTH(DATE(Jahr,5,16))=5,DATE(Jahr,5,16),0)</f>
      </c>
      <c r="R3" s="1">
        <f>IF(MONTH(DATE(Jahr,5,17))=5,DATE(Jahr,5,17),0)</f>
      </c>
      <c r="S3" s="1">
        <f>IF(MONTH(DATE(Jahr,5,18))=5,DATE(Jahr,5,18),0)</f>
      </c>
      <c r="T3" s="1">
        <f>IF(MONTH(DATE(Jahr,5,19))=5,DATE(Jahr,5,19),0)</f>
      </c>
      <c r="U3" s="1">
        <f>IF(MONTH(DATE(Jahr,5,20))=5,DATE(Jahr,5,20),0)</f>
      </c>
      <c r="V3" s="1">
        <f>IF(MONTH(DATE(Jahr,5,21))=5,DATE(Jahr,5,21),0)</f>
      </c>
      <c r="W3" s="1">
        <f>IF(MONTH(DATE(Jahr,5,22))=5,DATE(Jahr,5,22),0)</f>
      </c>
      <c r="X3" s="1">
        <f>IF(MONTH(DATE(Jahr,5,23))=5,DATE(Jahr,5,23),0)</f>
      </c>
      <c r="Y3" s="1">
        <f>IF(MONTH(DATE(Jahr,5,24))=5,DATE(Jahr,5,24),0)</f>
      </c>
      <c r="Z3" s="1">
        <f>IF(MONTH(DATE(Jahr,5,25))=5,DATE(Jahr,5,25),0)</f>
      </c>
      <c r="AA3" s="1">
        <f>IF(MONTH(DATE(Jahr,5,26))=5,DATE(Jahr,5,26),0)</f>
      </c>
      <c r="AB3" s="1">
        <f>IF(MONTH(DATE(Jahr,5,27))=5,DATE(Jahr,5,27),0)</f>
      </c>
      <c r="AC3" s="1">
        <f>IF(MONTH(DATE(Jahr,5,28))=5,DATE(Jahr,5,28),0)</f>
      </c>
      <c r="AD3" s="1">
        <f>IF(MONTH(DATE(Jahr,5,29))=5,DATE(Jahr,5,29),0)</f>
      </c>
      <c r="AE3" s="1">
        <f>IF(MONTH(DATE(Jahr,5,30))=5,DATE(Jahr,5,30),0)</f>
      </c>
      <c r="AF3" s="1">
        <f>IF(MONTH(DATE(Jahr,5,31))=5,DATE(Jahr,5,31),0)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IF(A6="",0,ROUND(('April'!AR6+AS6)*1440,0)/1440)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IF(A7="",0,ROUND(('April'!AR7+AS7)*1440,0)/1440)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IF(A8="",0,ROUND(('April'!AR8+AS8)*1440,0)/1440)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IF(A9="",0,ROUND(('April'!AR9+AS9)*1440,0)/1440)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IF(A10="",0,ROUND(('April'!AR10+AS10)*1440,0)/1440)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IF(A11="",0,ROUND(('April'!AR11+AS11)*1440,0)/1440)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IF(A12="",0,ROUND(('April'!AR12+AS12)*1440,0)/1440)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IF(A13="",0,ROUND(('April'!AR13+AS13)*1440,0)/1440)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IF(A14="",0,ROUND(('April'!AR14+AS14)*1440,0)/1440)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IF(A15="",0,ROUND(('April'!AR15+AS15)*1440,0)/1440)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IF(A16="",0,ROUND(('April'!AR16+AS16)*1440,0)/1440)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IF(A17="",0,ROUND(('April'!AR17+AS17)*1440,0)/1440)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IF(A18="",0,ROUND(('April'!AR18+AS18)*1440,0)/1440)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IF(A19="",0,ROUND(('April'!AR19+AS19)*1440,0)/1440)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IF(A20="",0,ROUND(('April'!AR20+AS20)*1440,0)/1440)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IF(A21="",0,ROUND(('April'!AR21+AS21)*1440,0)/1440)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IF(A22="",0,ROUND(('April'!AR22+AS22)*1440,0)/1440)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IF(A23="",0,ROUND(('April'!AR23+AS23)*1440,0)/1440)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IF(A24="",0,ROUND(('April'!AR24+AS24)*1440,0)/1440)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IF(A25="",0,ROUND(('April'!AR25+AS25)*1440,0)/1440)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16" priority="1">
      <formula>B$3=0</formula>
    </cfRule>
    <cfRule type="expression" dxfId="17" priority="2">
      <formula>AND(ROW()&gt;=6,ISNUMBER(B4),B4&gt;600.5/1440)</formula>
    </cfRule>
    <cfRule type="expression" dxfId="18" priority="3">
      <formula>B$2=1</formula>
    </cfRule>
    <cfRule type="expression" dxfId="19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Juni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IF(MONTH(DATE(Jahr,6,1))=6,DATE(Jahr,6,1),0)</f>
      </c>
      <c r="C3" s="1">
        <f>IF(MONTH(DATE(Jahr,6,2))=6,DATE(Jahr,6,2),0)</f>
      </c>
      <c r="D3" s="1">
        <f>IF(MONTH(DATE(Jahr,6,3))=6,DATE(Jahr,6,3),0)</f>
      </c>
      <c r="E3" s="1">
        <f>IF(MONTH(DATE(Jahr,6,4))=6,DATE(Jahr,6,4),0)</f>
      </c>
      <c r="F3" s="1">
        <f>IF(MONTH(DATE(Jahr,6,5))=6,DATE(Jahr,6,5),0)</f>
      </c>
      <c r="G3" s="1">
        <f>IF(MONTH(DATE(Jahr,6,6))=6,DATE(Jahr,6,6),0)</f>
      </c>
      <c r="H3" s="1">
        <f>IF(MONTH(DATE(Jahr,6,7))=6,DATE(Jahr,6,7),0)</f>
      </c>
      <c r="I3" s="1">
        <f>IF(MONTH(DATE(Jahr,6,8))=6,DATE(Jahr,6,8),0)</f>
      </c>
      <c r="J3" s="1">
        <f>IF(MONTH(DATE(Jahr,6,9))=6,DATE(Jahr,6,9),0)</f>
      </c>
      <c r="K3" s="1">
        <f>IF(MONTH(DATE(Jahr,6,10))=6,DATE(Jahr,6,10),0)</f>
      </c>
      <c r="L3" s="1">
        <f>IF(MONTH(DATE(Jahr,6,11))=6,DATE(Jahr,6,11),0)</f>
      </c>
      <c r="M3" s="1">
        <f>IF(MONTH(DATE(Jahr,6,12))=6,DATE(Jahr,6,12),0)</f>
      </c>
      <c r="N3" s="1">
        <f>IF(MONTH(DATE(Jahr,6,13))=6,DATE(Jahr,6,13),0)</f>
      </c>
      <c r="O3" s="1">
        <f>IF(MONTH(DATE(Jahr,6,14))=6,DATE(Jahr,6,14),0)</f>
      </c>
      <c r="P3" s="1">
        <f>IF(MONTH(DATE(Jahr,6,15))=6,DATE(Jahr,6,15),0)</f>
      </c>
      <c r="Q3" s="1">
        <f>IF(MONTH(DATE(Jahr,6,16))=6,DATE(Jahr,6,16),0)</f>
      </c>
      <c r="R3" s="1">
        <f>IF(MONTH(DATE(Jahr,6,17))=6,DATE(Jahr,6,17),0)</f>
      </c>
      <c r="S3" s="1">
        <f>IF(MONTH(DATE(Jahr,6,18))=6,DATE(Jahr,6,18),0)</f>
      </c>
      <c r="T3" s="1">
        <f>IF(MONTH(DATE(Jahr,6,19))=6,DATE(Jahr,6,19),0)</f>
      </c>
      <c r="U3" s="1">
        <f>IF(MONTH(DATE(Jahr,6,20))=6,DATE(Jahr,6,20),0)</f>
      </c>
      <c r="V3" s="1">
        <f>IF(MONTH(DATE(Jahr,6,21))=6,DATE(Jahr,6,21),0)</f>
      </c>
      <c r="W3" s="1">
        <f>IF(MONTH(DATE(Jahr,6,22))=6,DATE(Jahr,6,22),0)</f>
      </c>
      <c r="X3" s="1">
        <f>IF(MONTH(DATE(Jahr,6,23))=6,DATE(Jahr,6,23),0)</f>
      </c>
      <c r="Y3" s="1">
        <f>IF(MONTH(DATE(Jahr,6,24))=6,DATE(Jahr,6,24),0)</f>
      </c>
      <c r="Z3" s="1">
        <f>IF(MONTH(DATE(Jahr,6,25))=6,DATE(Jahr,6,25),0)</f>
      </c>
      <c r="AA3" s="1">
        <f>IF(MONTH(DATE(Jahr,6,26))=6,DATE(Jahr,6,26),0)</f>
      </c>
      <c r="AB3" s="1">
        <f>IF(MONTH(DATE(Jahr,6,27))=6,DATE(Jahr,6,27),0)</f>
      </c>
      <c r="AC3" s="1">
        <f>IF(MONTH(DATE(Jahr,6,28))=6,DATE(Jahr,6,28),0)</f>
      </c>
      <c r="AD3" s="1">
        <f>IF(MONTH(DATE(Jahr,6,29))=6,DATE(Jahr,6,29),0)</f>
      </c>
      <c r="AE3" s="1">
        <f>IF(MONTH(DATE(Jahr,6,30))=6,DATE(Jahr,6,30),0)</f>
      </c>
      <c r="AF3" s="1">
        <f>IF(MONTH(DATE(Jahr,6,31))=6,DATE(Jahr,6,31),0)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IF(A6="",0,ROUND(('Mai'!AR6+AS6)*1440,0)/1440)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IF(A7="",0,ROUND(('Mai'!AR7+AS7)*1440,0)/1440)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IF(A8="",0,ROUND(('Mai'!AR8+AS8)*1440,0)/1440)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IF(A9="",0,ROUND(('Mai'!AR9+AS9)*1440,0)/1440)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IF(A10="",0,ROUND(('Mai'!AR10+AS10)*1440,0)/1440)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IF(A11="",0,ROUND(('Mai'!AR11+AS11)*1440,0)/1440)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IF(A12="",0,ROUND(('Mai'!AR12+AS12)*1440,0)/1440)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IF(A13="",0,ROUND(('Mai'!AR13+AS13)*1440,0)/1440)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IF(A14="",0,ROUND(('Mai'!AR14+AS14)*1440,0)/1440)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IF(A15="",0,ROUND(('Mai'!AR15+AS15)*1440,0)/1440)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IF(A16="",0,ROUND(('Mai'!AR16+AS16)*1440,0)/1440)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IF(A17="",0,ROUND(('Mai'!AR17+AS17)*1440,0)/1440)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IF(A18="",0,ROUND(('Mai'!AR18+AS18)*1440,0)/1440)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IF(A19="",0,ROUND(('Mai'!AR19+AS19)*1440,0)/1440)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IF(A20="",0,ROUND(('Mai'!AR20+AS20)*1440,0)/1440)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IF(A21="",0,ROUND(('Mai'!AR21+AS21)*1440,0)/1440)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IF(A22="",0,ROUND(('Mai'!AR22+AS22)*1440,0)/1440)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IF(A23="",0,ROUND(('Mai'!AR23+AS23)*1440,0)/1440)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IF(A24="",0,ROUND(('Mai'!AR24+AS24)*1440,0)/1440)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IF(A25="",0,ROUND(('Mai'!AR25+AS25)*1440,0)/1440)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20" priority="1">
      <formula>B$3=0</formula>
    </cfRule>
    <cfRule type="expression" dxfId="21" priority="2">
      <formula>AND(ROW()&gt;=6,ISNUMBER(B4),B4&gt;600.5/1440)</formula>
    </cfRule>
    <cfRule type="expression" dxfId="22" priority="3">
      <formula>B$2=1</formula>
    </cfRule>
    <cfRule type="expression" dxfId="23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Juli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IF(MONTH(DATE(Jahr,7,1))=7,DATE(Jahr,7,1),0)</f>
      </c>
      <c r="C3" s="1">
        <f>IF(MONTH(DATE(Jahr,7,2))=7,DATE(Jahr,7,2),0)</f>
      </c>
      <c r="D3" s="1">
        <f>IF(MONTH(DATE(Jahr,7,3))=7,DATE(Jahr,7,3),0)</f>
      </c>
      <c r="E3" s="1">
        <f>IF(MONTH(DATE(Jahr,7,4))=7,DATE(Jahr,7,4),0)</f>
      </c>
      <c r="F3" s="1">
        <f>IF(MONTH(DATE(Jahr,7,5))=7,DATE(Jahr,7,5),0)</f>
      </c>
      <c r="G3" s="1">
        <f>IF(MONTH(DATE(Jahr,7,6))=7,DATE(Jahr,7,6),0)</f>
      </c>
      <c r="H3" s="1">
        <f>IF(MONTH(DATE(Jahr,7,7))=7,DATE(Jahr,7,7),0)</f>
      </c>
      <c r="I3" s="1">
        <f>IF(MONTH(DATE(Jahr,7,8))=7,DATE(Jahr,7,8),0)</f>
      </c>
      <c r="J3" s="1">
        <f>IF(MONTH(DATE(Jahr,7,9))=7,DATE(Jahr,7,9),0)</f>
      </c>
      <c r="K3" s="1">
        <f>IF(MONTH(DATE(Jahr,7,10))=7,DATE(Jahr,7,10),0)</f>
      </c>
      <c r="L3" s="1">
        <f>IF(MONTH(DATE(Jahr,7,11))=7,DATE(Jahr,7,11),0)</f>
      </c>
      <c r="M3" s="1">
        <f>IF(MONTH(DATE(Jahr,7,12))=7,DATE(Jahr,7,12),0)</f>
      </c>
      <c r="N3" s="1">
        <f>IF(MONTH(DATE(Jahr,7,13))=7,DATE(Jahr,7,13),0)</f>
      </c>
      <c r="O3" s="1">
        <f>IF(MONTH(DATE(Jahr,7,14))=7,DATE(Jahr,7,14),0)</f>
      </c>
      <c r="P3" s="1">
        <f>IF(MONTH(DATE(Jahr,7,15))=7,DATE(Jahr,7,15),0)</f>
      </c>
      <c r="Q3" s="1">
        <f>IF(MONTH(DATE(Jahr,7,16))=7,DATE(Jahr,7,16),0)</f>
      </c>
      <c r="R3" s="1">
        <f>IF(MONTH(DATE(Jahr,7,17))=7,DATE(Jahr,7,17),0)</f>
      </c>
      <c r="S3" s="1">
        <f>IF(MONTH(DATE(Jahr,7,18))=7,DATE(Jahr,7,18),0)</f>
      </c>
      <c r="T3" s="1">
        <f>IF(MONTH(DATE(Jahr,7,19))=7,DATE(Jahr,7,19),0)</f>
      </c>
      <c r="U3" s="1">
        <f>IF(MONTH(DATE(Jahr,7,20))=7,DATE(Jahr,7,20),0)</f>
      </c>
      <c r="V3" s="1">
        <f>IF(MONTH(DATE(Jahr,7,21))=7,DATE(Jahr,7,21),0)</f>
      </c>
      <c r="W3" s="1">
        <f>IF(MONTH(DATE(Jahr,7,22))=7,DATE(Jahr,7,22),0)</f>
      </c>
      <c r="X3" s="1">
        <f>IF(MONTH(DATE(Jahr,7,23))=7,DATE(Jahr,7,23),0)</f>
      </c>
      <c r="Y3" s="1">
        <f>IF(MONTH(DATE(Jahr,7,24))=7,DATE(Jahr,7,24),0)</f>
      </c>
      <c r="Z3" s="1">
        <f>IF(MONTH(DATE(Jahr,7,25))=7,DATE(Jahr,7,25),0)</f>
      </c>
      <c r="AA3" s="1">
        <f>IF(MONTH(DATE(Jahr,7,26))=7,DATE(Jahr,7,26),0)</f>
      </c>
      <c r="AB3" s="1">
        <f>IF(MONTH(DATE(Jahr,7,27))=7,DATE(Jahr,7,27),0)</f>
      </c>
      <c r="AC3" s="1">
        <f>IF(MONTH(DATE(Jahr,7,28))=7,DATE(Jahr,7,28),0)</f>
      </c>
      <c r="AD3" s="1">
        <f>IF(MONTH(DATE(Jahr,7,29))=7,DATE(Jahr,7,29),0)</f>
      </c>
      <c r="AE3" s="1">
        <f>IF(MONTH(DATE(Jahr,7,30))=7,DATE(Jahr,7,30),0)</f>
      </c>
      <c r="AF3" s="1">
        <f>IF(MONTH(DATE(Jahr,7,31))=7,DATE(Jahr,7,31),0)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IF(A6="",0,ROUND(('Juni'!AR6+AS6)*1440,0)/1440)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IF(A7="",0,ROUND(('Juni'!AR7+AS7)*1440,0)/1440)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IF(A8="",0,ROUND(('Juni'!AR8+AS8)*1440,0)/1440)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IF(A9="",0,ROUND(('Juni'!AR9+AS9)*1440,0)/1440)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IF(A10="",0,ROUND(('Juni'!AR10+AS10)*1440,0)/1440)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IF(A11="",0,ROUND(('Juni'!AR11+AS11)*1440,0)/1440)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IF(A12="",0,ROUND(('Juni'!AR12+AS12)*1440,0)/1440)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IF(A13="",0,ROUND(('Juni'!AR13+AS13)*1440,0)/1440)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IF(A14="",0,ROUND(('Juni'!AR14+AS14)*1440,0)/1440)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IF(A15="",0,ROUND(('Juni'!AR15+AS15)*1440,0)/1440)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IF(A16="",0,ROUND(('Juni'!AR16+AS16)*1440,0)/1440)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IF(A17="",0,ROUND(('Juni'!AR17+AS17)*1440,0)/1440)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IF(A18="",0,ROUND(('Juni'!AR18+AS18)*1440,0)/1440)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IF(A19="",0,ROUND(('Juni'!AR19+AS19)*1440,0)/1440)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IF(A20="",0,ROUND(('Juni'!AR20+AS20)*1440,0)/1440)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IF(A21="",0,ROUND(('Juni'!AR21+AS21)*1440,0)/1440)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IF(A22="",0,ROUND(('Juni'!AR22+AS22)*1440,0)/1440)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IF(A23="",0,ROUND(('Juni'!AR23+AS23)*1440,0)/1440)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IF(A24="",0,ROUND(('Juni'!AR24+AS24)*1440,0)/1440)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IF(A25="",0,ROUND(('Juni'!AR25+AS25)*1440,0)/1440)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24" priority="1">
      <formula>B$3=0</formula>
    </cfRule>
    <cfRule type="expression" dxfId="25" priority="2">
      <formula>AND(ROW()&gt;=6,ISNUMBER(B4),B4&gt;600.5/1440)</formula>
    </cfRule>
    <cfRule type="expression" dxfId="26" priority="3">
      <formula>B$2=1</formula>
    </cfRule>
    <cfRule type="expression" dxfId="27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August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IF(MONTH(DATE(Jahr,8,1))=8,DATE(Jahr,8,1),0)</f>
      </c>
      <c r="C3" s="1">
        <f>IF(MONTH(DATE(Jahr,8,2))=8,DATE(Jahr,8,2),0)</f>
      </c>
      <c r="D3" s="1">
        <f>IF(MONTH(DATE(Jahr,8,3))=8,DATE(Jahr,8,3),0)</f>
      </c>
      <c r="E3" s="1">
        <f>IF(MONTH(DATE(Jahr,8,4))=8,DATE(Jahr,8,4),0)</f>
      </c>
      <c r="F3" s="1">
        <f>IF(MONTH(DATE(Jahr,8,5))=8,DATE(Jahr,8,5),0)</f>
      </c>
      <c r="G3" s="1">
        <f>IF(MONTH(DATE(Jahr,8,6))=8,DATE(Jahr,8,6),0)</f>
      </c>
      <c r="H3" s="1">
        <f>IF(MONTH(DATE(Jahr,8,7))=8,DATE(Jahr,8,7),0)</f>
      </c>
      <c r="I3" s="1">
        <f>IF(MONTH(DATE(Jahr,8,8))=8,DATE(Jahr,8,8),0)</f>
      </c>
      <c r="J3" s="1">
        <f>IF(MONTH(DATE(Jahr,8,9))=8,DATE(Jahr,8,9),0)</f>
      </c>
      <c r="K3" s="1">
        <f>IF(MONTH(DATE(Jahr,8,10))=8,DATE(Jahr,8,10),0)</f>
      </c>
      <c r="L3" s="1">
        <f>IF(MONTH(DATE(Jahr,8,11))=8,DATE(Jahr,8,11),0)</f>
      </c>
      <c r="M3" s="1">
        <f>IF(MONTH(DATE(Jahr,8,12))=8,DATE(Jahr,8,12),0)</f>
      </c>
      <c r="N3" s="1">
        <f>IF(MONTH(DATE(Jahr,8,13))=8,DATE(Jahr,8,13),0)</f>
      </c>
      <c r="O3" s="1">
        <f>IF(MONTH(DATE(Jahr,8,14))=8,DATE(Jahr,8,14),0)</f>
      </c>
      <c r="P3" s="1">
        <f>IF(MONTH(DATE(Jahr,8,15))=8,DATE(Jahr,8,15),0)</f>
      </c>
      <c r="Q3" s="1">
        <f>IF(MONTH(DATE(Jahr,8,16))=8,DATE(Jahr,8,16),0)</f>
      </c>
      <c r="R3" s="1">
        <f>IF(MONTH(DATE(Jahr,8,17))=8,DATE(Jahr,8,17),0)</f>
      </c>
      <c r="S3" s="1">
        <f>IF(MONTH(DATE(Jahr,8,18))=8,DATE(Jahr,8,18),0)</f>
      </c>
      <c r="T3" s="1">
        <f>IF(MONTH(DATE(Jahr,8,19))=8,DATE(Jahr,8,19),0)</f>
      </c>
      <c r="U3" s="1">
        <f>IF(MONTH(DATE(Jahr,8,20))=8,DATE(Jahr,8,20),0)</f>
      </c>
      <c r="V3" s="1">
        <f>IF(MONTH(DATE(Jahr,8,21))=8,DATE(Jahr,8,21),0)</f>
      </c>
      <c r="W3" s="1">
        <f>IF(MONTH(DATE(Jahr,8,22))=8,DATE(Jahr,8,22),0)</f>
      </c>
      <c r="X3" s="1">
        <f>IF(MONTH(DATE(Jahr,8,23))=8,DATE(Jahr,8,23),0)</f>
      </c>
      <c r="Y3" s="1">
        <f>IF(MONTH(DATE(Jahr,8,24))=8,DATE(Jahr,8,24),0)</f>
      </c>
      <c r="Z3" s="1">
        <f>IF(MONTH(DATE(Jahr,8,25))=8,DATE(Jahr,8,25),0)</f>
      </c>
      <c r="AA3" s="1">
        <f>IF(MONTH(DATE(Jahr,8,26))=8,DATE(Jahr,8,26),0)</f>
      </c>
      <c r="AB3" s="1">
        <f>IF(MONTH(DATE(Jahr,8,27))=8,DATE(Jahr,8,27),0)</f>
      </c>
      <c r="AC3" s="1">
        <f>IF(MONTH(DATE(Jahr,8,28))=8,DATE(Jahr,8,28),0)</f>
      </c>
      <c r="AD3" s="1">
        <f>IF(MONTH(DATE(Jahr,8,29))=8,DATE(Jahr,8,29),0)</f>
      </c>
      <c r="AE3" s="1">
        <f>IF(MONTH(DATE(Jahr,8,30))=8,DATE(Jahr,8,30),0)</f>
      </c>
      <c r="AF3" s="1">
        <f>IF(MONTH(DATE(Jahr,8,31))=8,DATE(Jahr,8,31),0)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IF(A6="",0,ROUND(('Juli'!AR6+AS6)*1440,0)/1440)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IF(A7="",0,ROUND(('Juli'!AR7+AS7)*1440,0)/1440)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IF(A8="",0,ROUND(('Juli'!AR8+AS8)*1440,0)/1440)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IF(A9="",0,ROUND(('Juli'!AR9+AS9)*1440,0)/1440)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IF(A10="",0,ROUND(('Juli'!AR10+AS10)*1440,0)/1440)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IF(A11="",0,ROUND(('Juli'!AR11+AS11)*1440,0)/1440)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IF(A12="",0,ROUND(('Juli'!AR12+AS12)*1440,0)/1440)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IF(A13="",0,ROUND(('Juli'!AR13+AS13)*1440,0)/1440)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IF(A14="",0,ROUND(('Juli'!AR14+AS14)*1440,0)/1440)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IF(A15="",0,ROUND(('Juli'!AR15+AS15)*1440,0)/1440)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IF(A16="",0,ROUND(('Juli'!AR16+AS16)*1440,0)/1440)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IF(A17="",0,ROUND(('Juli'!AR17+AS17)*1440,0)/1440)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IF(A18="",0,ROUND(('Juli'!AR18+AS18)*1440,0)/1440)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IF(A19="",0,ROUND(('Juli'!AR19+AS19)*1440,0)/1440)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IF(A20="",0,ROUND(('Juli'!AR20+AS20)*1440,0)/1440)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IF(A21="",0,ROUND(('Juli'!AR21+AS21)*1440,0)/1440)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IF(A22="",0,ROUND(('Juli'!AR22+AS22)*1440,0)/1440)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IF(A23="",0,ROUND(('Juli'!AR23+AS23)*1440,0)/1440)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IF(A24="",0,ROUND(('Juli'!AR24+AS24)*1440,0)/1440)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IF(A25="",0,ROUND(('Juli'!AR25+AS25)*1440,0)/1440)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28" priority="1">
      <formula>B$3=0</formula>
    </cfRule>
    <cfRule type="expression" dxfId="29" priority="2">
      <formula>AND(ROW()&gt;=6,ISNUMBER(B4),B4&gt;600.5/1440)</formula>
    </cfRule>
    <cfRule type="expression" dxfId="30" priority="3">
      <formula>B$2=1</formula>
    </cfRule>
    <cfRule type="expression" dxfId="31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September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IF(MONTH(DATE(Jahr,9,1))=9,DATE(Jahr,9,1),0)</f>
      </c>
      <c r="C3" s="1">
        <f>IF(MONTH(DATE(Jahr,9,2))=9,DATE(Jahr,9,2),0)</f>
      </c>
      <c r="D3" s="1">
        <f>IF(MONTH(DATE(Jahr,9,3))=9,DATE(Jahr,9,3),0)</f>
      </c>
      <c r="E3" s="1">
        <f>IF(MONTH(DATE(Jahr,9,4))=9,DATE(Jahr,9,4),0)</f>
      </c>
      <c r="F3" s="1">
        <f>IF(MONTH(DATE(Jahr,9,5))=9,DATE(Jahr,9,5),0)</f>
      </c>
      <c r="G3" s="1">
        <f>IF(MONTH(DATE(Jahr,9,6))=9,DATE(Jahr,9,6),0)</f>
      </c>
      <c r="H3" s="1">
        <f>IF(MONTH(DATE(Jahr,9,7))=9,DATE(Jahr,9,7),0)</f>
      </c>
      <c r="I3" s="1">
        <f>IF(MONTH(DATE(Jahr,9,8))=9,DATE(Jahr,9,8),0)</f>
      </c>
      <c r="J3" s="1">
        <f>IF(MONTH(DATE(Jahr,9,9))=9,DATE(Jahr,9,9),0)</f>
      </c>
      <c r="K3" s="1">
        <f>IF(MONTH(DATE(Jahr,9,10))=9,DATE(Jahr,9,10),0)</f>
      </c>
      <c r="L3" s="1">
        <f>IF(MONTH(DATE(Jahr,9,11))=9,DATE(Jahr,9,11),0)</f>
      </c>
      <c r="M3" s="1">
        <f>IF(MONTH(DATE(Jahr,9,12))=9,DATE(Jahr,9,12),0)</f>
      </c>
      <c r="N3" s="1">
        <f>IF(MONTH(DATE(Jahr,9,13))=9,DATE(Jahr,9,13),0)</f>
      </c>
      <c r="O3" s="1">
        <f>IF(MONTH(DATE(Jahr,9,14))=9,DATE(Jahr,9,14),0)</f>
      </c>
      <c r="P3" s="1">
        <f>IF(MONTH(DATE(Jahr,9,15))=9,DATE(Jahr,9,15),0)</f>
      </c>
      <c r="Q3" s="1">
        <f>IF(MONTH(DATE(Jahr,9,16))=9,DATE(Jahr,9,16),0)</f>
      </c>
      <c r="R3" s="1">
        <f>IF(MONTH(DATE(Jahr,9,17))=9,DATE(Jahr,9,17),0)</f>
      </c>
      <c r="S3" s="1">
        <f>IF(MONTH(DATE(Jahr,9,18))=9,DATE(Jahr,9,18),0)</f>
      </c>
      <c r="T3" s="1">
        <f>IF(MONTH(DATE(Jahr,9,19))=9,DATE(Jahr,9,19),0)</f>
      </c>
      <c r="U3" s="1">
        <f>IF(MONTH(DATE(Jahr,9,20))=9,DATE(Jahr,9,20),0)</f>
      </c>
      <c r="V3" s="1">
        <f>IF(MONTH(DATE(Jahr,9,21))=9,DATE(Jahr,9,21),0)</f>
      </c>
      <c r="W3" s="1">
        <f>IF(MONTH(DATE(Jahr,9,22))=9,DATE(Jahr,9,22),0)</f>
      </c>
      <c r="X3" s="1">
        <f>IF(MONTH(DATE(Jahr,9,23))=9,DATE(Jahr,9,23),0)</f>
      </c>
      <c r="Y3" s="1">
        <f>IF(MONTH(DATE(Jahr,9,24))=9,DATE(Jahr,9,24),0)</f>
      </c>
      <c r="Z3" s="1">
        <f>IF(MONTH(DATE(Jahr,9,25))=9,DATE(Jahr,9,25),0)</f>
      </c>
      <c r="AA3" s="1">
        <f>IF(MONTH(DATE(Jahr,9,26))=9,DATE(Jahr,9,26),0)</f>
      </c>
      <c r="AB3" s="1">
        <f>IF(MONTH(DATE(Jahr,9,27))=9,DATE(Jahr,9,27),0)</f>
      </c>
      <c r="AC3" s="1">
        <f>IF(MONTH(DATE(Jahr,9,28))=9,DATE(Jahr,9,28),0)</f>
      </c>
      <c r="AD3" s="1">
        <f>IF(MONTH(DATE(Jahr,9,29))=9,DATE(Jahr,9,29),0)</f>
      </c>
      <c r="AE3" s="1">
        <f>IF(MONTH(DATE(Jahr,9,30))=9,DATE(Jahr,9,30),0)</f>
      </c>
      <c r="AF3" s="1">
        <f>IF(MONTH(DATE(Jahr,9,31))=9,DATE(Jahr,9,31),0)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IF(A6="",0,ROUND(('August'!AR6+AS6)*1440,0)/1440)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IF(A7="",0,ROUND(('August'!AR7+AS7)*1440,0)/1440)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IF(A8="",0,ROUND(('August'!AR8+AS8)*1440,0)/1440)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IF(A9="",0,ROUND(('August'!AR9+AS9)*1440,0)/1440)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IF(A10="",0,ROUND(('August'!AR10+AS10)*1440,0)/1440)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IF(A11="",0,ROUND(('August'!AR11+AS11)*1440,0)/1440)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IF(A12="",0,ROUND(('August'!AR12+AS12)*1440,0)/1440)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IF(A13="",0,ROUND(('August'!AR13+AS13)*1440,0)/1440)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IF(A14="",0,ROUND(('August'!AR14+AS14)*1440,0)/1440)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IF(A15="",0,ROUND(('August'!AR15+AS15)*1440,0)/1440)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IF(A16="",0,ROUND(('August'!AR16+AS16)*1440,0)/1440)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IF(A17="",0,ROUND(('August'!AR17+AS17)*1440,0)/1440)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IF(A18="",0,ROUND(('August'!AR18+AS18)*1440,0)/1440)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IF(A19="",0,ROUND(('August'!AR19+AS19)*1440,0)/1440)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IF(A20="",0,ROUND(('August'!AR20+AS20)*1440,0)/1440)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IF(A21="",0,ROUND(('August'!AR21+AS21)*1440,0)/1440)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IF(A22="",0,ROUND(('August'!AR22+AS22)*1440,0)/1440)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IF(A23="",0,ROUND(('August'!AR23+AS23)*1440,0)/1440)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IF(A24="",0,ROUND(('August'!AR24+AS24)*1440,0)/1440)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IF(A25="",0,ROUND(('August'!AR25+AS25)*1440,0)/1440)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32" priority="1">
      <formula>B$3=0</formula>
    </cfRule>
    <cfRule type="expression" dxfId="33" priority="2">
      <formula>AND(ROW()&gt;=6,ISNUMBER(B4),B4&gt;600.5/1440)</formula>
    </cfRule>
    <cfRule type="expression" dxfId="34" priority="3">
      <formula>B$2=1</formula>
    </cfRule>
    <cfRule type="expression" dxfId="35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Oktober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IF(MONTH(DATE(Jahr,10,1))=10,DATE(Jahr,10,1),0)</f>
      </c>
      <c r="C3" s="1">
        <f>IF(MONTH(DATE(Jahr,10,2))=10,DATE(Jahr,10,2),0)</f>
      </c>
      <c r="D3" s="1">
        <f>IF(MONTH(DATE(Jahr,10,3))=10,DATE(Jahr,10,3),0)</f>
      </c>
      <c r="E3" s="1">
        <f>IF(MONTH(DATE(Jahr,10,4))=10,DATE(Jahr,10,4),0)</f>
      </c>
      <c r="F3" s="1">
        <f>IF(MONTH(DATE(Jahr,10,5))=10,DATE(Jahr,10,5),0)</f>
      </c>
      <c r="G3" s="1">
        <f>IF(MONTH(DATE(Jahr,10,6))=10,DATE(Jahr,10,6),0)</f>
      </c>
      <c r="H3" s="1">
        <f>IF(MONTH(DATE(Jahr,10,7))=10,DATE(Jahr,10,7),0)</f>
      </c>
      <c r="I3" s="1">
        <f>IF(MONTH(DATE(Jahr,10,8))=10,DATE(Jahr,10,8),0)</f>
      </c>
      <c r="J3" s="1">
        <f>IF(MONTH(DATE(Jahr,10,9))=10,DATE(Jahr,10,9),0)</f>
      </c>
      <c r="K3" s="1">
        <f>IF(MONTH(DATE(Jahr,10,10))=10,DATE(Jahr,10,10),0)</f>
      </c>
      <c r="L3" s="1">
        <f>IF(MONTH(DATE(Jahr,10,11))=10,DATE(Jahr,10,11),0)</f>
      </c>
      <c r="M3" s="1">
        <f>IF(MONTH(DATE(Jahr,10,12))=10,DATE(Jahr,10,12),0)</f>
      </c>
      <c r="N3" s="1">
        <f>IF(MONTH(DATE(Jahr,10,13))=10,DATE(Jahr,10,13),0)</f>
      </c>
      <c r="O3" s="1">
        <f>IF(MONTH(DATE(Jahr,10,14))=10,DATE(Jahr,10,14),0)</f>
      </c>
      <c r="P3" s="1">
        <f>IF(MONTH(DATE(Jahr,10,15))=10,DATE(Jahr,10,15),0)</f>
      </c>
      <c r="Q3" s="1">
        <f>IF(MONTH(DATE(Jahr,10,16))=10,DATE(Jahr,10,16),0)</f>
      </c>
      <c r="R3" s="1">
        <f>IF(MONTH(DATE(Jahr,10,17))=10,DATE(Jahr,10,17),0)</f>
      </c>
      <c r="S3" s="1">
        <f>IF(MONTH(DATE(Jahr,10,18))=10,DATE(Jahr,10,18),0)</f>
      </c>
      <c r="T3" s="1">
        <f>IF(MONTH(DATE(Jahr,10,19))=10,DATE(Jahr,10,19),0)</f>
      </c>
      <c r="U3" s="1">
        <f>IF(MONTH(DATE(Jahr,10,20))=10,DATE(Jahr,10,20),0)</f>
      </c>
      <c r="V3" s="1">
        <f>IF(MONTH(DATE(Jahr,10,21))=10,DATE(Jahr,10,21),0)</f>
      </c>
      <c r="W3" s="1">
        <f>IF(MONTH(DATE(Jahr,10,22))=10,DATE(Jahr,10,22),0)</f>
      </c>
      <c r="X3" s="1">
        <f>IF(MONTH(DATE(Jahr,10,23))=10,DATE(Jahr,10,23),0)</f>
      </c>
      <c r="Y3" s="1">
        <f>IF(MONTH(DATE(Jahr,10,24))=10,DATE(Jahr,10,24),0)</f>
      </c>
      <c r="Z3" s="1">
        <f>IF(MONTH(DATE(Jahr,10,25))=10,DATE(Jahr,10,25),0)</f>
      </c>
      <c r="AA3" s="1">
        <f>IF(MONTH(DATE(Jahr,10,26))=10,DATE(Jahr,10,26),0)</f>
      </c>
      <c r="AB3" s="1">
        <f>IF(MONTH(DATE(Jahr,10,27))=10,DATE(Jahr,10,27),0)</f>
      </c>
      <c r="AC3" s="1">
        <f>IF(MONTH(DATE(Jahr,10,28))=10,DATE(Jahr,10,28),0)</f>
      </c>
      <c r="AD3" s="1">
        <f>IF(MONTH(DATE(Jahr,10,29))=10,DATE(Jahr,10,29),0)</f>
      </c>
      <c r="AE3" s="1">
        <f>IF(MONTH(DATE(Jahr,10,30))=10,DATE(Jahr,10,30),0)</f>
      </c>
      <c r="AF3" s="1">
        <f>IF(MONTH(DATE(Jahr,10,31))=10,DATE(Jahr,10,31),0)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IF(A6="",0,ROUND(('September'!AR6+AS6)*1440,0)/1440)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IF(A7="",0,ROUND(('September'!AR7+AS7)*1440,0)/1440)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IF(A8="",0,ROUND(('September'!AR8+AS8)*1440,0)/1440)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IF(A9="",0,ROUND(('September'!AR9+AS9)*1440,0)/1440)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IF(A10="",0,ROUND(('September'!AR10+AS10)*1440,0)/1440)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IF(A11="",0,ROUND(('September'!AR11+AS11)*1440,0)/1440)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IF(A12="",0,ROUND(('September'!AR12+AS12)*1440,0)/1440)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IF(A13="",0,ROUND(('September'!AR13+AS13)*1440,0)/1440)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IF(A14="",0,ROUND(('September'!AR14+AS14)*1440,0)/1440)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IF(A15="",0,ROUND(('September'!AR15+AS15)*1440,0)/1440)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IF(A16="",0,ROUND(('September'!AR16+AS16)*1440,0)/1440)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IF(A17="",0,ROUND(('September'!AR17+AS17)*1440,0)/1440)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IF(A18="",0,ROUND(('September'!AR18+AS18)*1440,0)/1440)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IF(A19="",0,ROUND(('September'!AR19+AS19)*1440,0)/1440)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IF(A20="",0,ROUND(('September'!AR20+AS20)*1440,0)/1440)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IF(A21="",0,ROUND(('September'!AR21+AS21)*1440,0)/1440)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IF(A22="",0,ROUND(('September'!AR22+AS22)*1440,0)/1440)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IF(A23="",0,ROUND(('September'!AR23+AS23)*1440,0)/1440)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IF(A24="",0,ROUND(('September'!AR24+AS24)*1440,0)/1440)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IF(A25="",0,ROUND(('September'!AR25+AS25)*1440,0)/1440)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36" priority="1">
      <formula>B$3=0</formula>
    </cfRule>
    <cfRule type="expression" dxfId="37" priority="2">
      <formula>AND(ROW()&gt;=6,ISNUMBER(B4),B4&gt;600.5/1440)</formula>
    </cfRule>
    <cfRule type="expression" dxfId="38" priority="3">
      <formula>B$2=1</formula>
    </cfRule>
    <cfRule type="expression" dxfId="39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November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IF(MONTH(DATE(Jahr,11,1))=11,DATE(Jahr,11,1),0)</f>
      </c>
      <c r="C3" s="1">
        <f>IF(MONTH(DATE(Jahr,11,2))=11,DATE(Jahr,11,2),0)</f>
      </c>
      <c r="D3" s="1">
        <f>IF(MONTH(DATE(Jahr,11,3))=11,DATE(Jahr,11,3),0)</f>
      </c>
      <c r="E3" s="1">
        <f>IF(MONTH(DATE(Jahr,11,4))=11,DATE(Jahr,11,4),0)</f>
      </c>
      <c r="F3" s="1">
        <f>IF(MONTH(DATE(Jahr,11,5))=11,DATE(Jahr,11,5),0)</f>
      </c>
      <c r="G3" s="1">
        <f>IF(MONTH(DATE(Jahr,11,6))=11,DATE(Jahr,11,6),0)</f>
      </c>
      <c r="H3" s="1">
        <f>IF(MONTH(DATE(Jahr,11,7))=11,DATE(Jahr,11,7),0)</f>
      </c>
      <c r="I3" s="1">
        <f>IF(MONTH(DATE(Jahr,11,8))=11,DATE(Jahr,11,8),0)</f>
      </c>
      <c r="J3" s="1">
        <f>IF(MONTH(DATE(Jahr,11,9))=11,DATE(Jahr,11,9),0)</f>
      </c>
      <c r="K3" s="1">
        <f>IF(MONTH(DATE(Jahr,11,10))=11,DATE(Jahr,11,10),0)</f>
      </c>
      <c r="L3" s="1">
        <f>IF(MONTH(DATE(Jahr,11,11))=11,DATE(Jahr,11,11),0)</f>
      </c>
      <c r="M3" s="1">
        <f>IF(MONTH(DATE(Jahr,11,12))=11,DATE(Jahr,11,12),0)</f>
      </c>
      <c r="N3" s="1">
        <f>IF(MONTH(DATE(Jahr,11,13))=11,DATE(Jahr,11,13),0)</f>
      </c>
      <c r="O3" s="1">
        <f>IF(MONTH(DATE(Jahr,11,14))=11,DATE(Jahr,11,14),0)</f>
      </c>
      <c r="P3" s="1">
        <f>IF(MONTH(DATE(Jahr,11,15))=11,DATE(Jahr,11,15),0)</f>
      </c>
      <c r="Q3" s="1">
        <f>IF(MONTH(DATE(Jahr,11,16))=11,DATE(Jahr,11,16),0)</f>
      </c>
      <c r="R3" s="1">
        <f>IF(MONTH(DATE(Jahr,11,17))=11,DATE(Jahr,11,17),0)</f>
      </c>
      <c r="S3" s="1">
        <f>IF(MONTH(DATE(Jahr,11,18))=11,DATE(Jahr,11,18),0)</f>
      </c>
      <c r="T3" s="1">
        <f>IF(MONTH(DATE(Jahr,11,19))=11,DATE(Jahr,11,19),0)</f>
      </c>
      <c r="U3" s="1">
        <f>IF(MONTH(DATE(Jahr,11,20))=11,DATE(Jahr,11,20),0)</f>
      </c>
      <c r="V3" s="1">
        <f>IF(MONTH(DATE(Jahr,11,21))=11,DATE(Jahr,11,21),0)</f>
      </c>
      <c r="W3" s="1">
        <f>IF(MONTH(DATE(Jahr,11,22))=11,DATE(Jahr,11,22),0)</f>
      </c>
      <c r="X3" s="1">
        <f>IF(MONTH(DATE(Jahr,11,23))=11,DATE(Jahr,11,23),0)</f>
      </c>
      <c r="Y3" s="1">
        <f>IF(MONTH(DATE(Jahr,11,24))=11,DATE(Jahr,11,24),0)</f>
      </c>
      <c r="Z3" s="1">
        <f>IF(MONTH(DATE(Jahr,11,25))=11,DATE(Jahr,11,25),0)</f>
      </c>
      <c r="AA3" s="1">
        <f>IF(MONTH(DATE(Jahr,11,26))=11,DATE(Jahr,11,26),0)</f>
      </c>
      <c r="AB3" s="1">
        <f>IF(MONTH(DATE(Jahr,11,27))=11,DATE(Jahr,11,27),0)</f>
      </c>
      <c r="AC3" s="1">
        <f>IF(MONTH(DATE(Jahr,11,28))=11,DATE(Jahr,11,28),0)</f>
      </c>
      <c r="AD3" s="1">
        <f>IF(MONTH(DATE(Jahr,11,29))=11,DATE(Jahr,11,29),0)</f>
      </c>
      <c r="AE3" s="1">
        <f>IF(MONTH(DATE(Jahr,11,30))=11,DATE(Jahr,11,30),0)</f>
      </c>
      <c r="AF3" s="1">
        <f>IF(MONTH(DATE(Jahr,11,31))=11,DATE(Jahr,11,31),0)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IF(A6="",0,ROUND(('Oktober'!AR6+AS6)*1440,0)/1440)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IF(A7="",0,ROUND(('Oktober'!AR7+AS7)*1440,0)/1440)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IF(A8="",0,ROUND(('Oktober'!AR8+AS8)*1440,0)/1440)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IF(A9="",0,ROUND(('Oktober'!AR9+AS9)*1440,0)/1440)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IF(A10="",0,ROUND(('Oktober'!AR10+AS10)*1440,0)/1440)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IF(A11="",0,ROUND(('Oktober'!AR11+AS11)*1440,0)/1440)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IF(A12="",0,ROUND(('Oktober'!AR12+AS12)*1440,0)/1440)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IF(A13="",0,ROUND(('Oktober'!AR13+AS13)*1440,0)/1440)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IF(A14="",0,ROUND(('Oktober'!AR14+AS14)*1440,0)/1440)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IF(A15="",0,ROUND(('Oktober'!AR15+AS15)*1440,0)/1440)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IF(A16="",0,ROUND(('Oktober'!AR16+AS16)*1440,0)/1440)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IF(A17="",0,ROUND(('Oktober'!AR17+AS17)*1440,0)/1440)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IF(A18="",0,ROUND(('Oktober'!AR18+AS18)*1440,0)/1440)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IF(A19="",0,ROUND(('Oktober'!AR19+AS19)*1440,0)/1440)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IF(A20="",0,ROUND(('Oktober'!AR20+AS20)*1440,0)/1440)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IF(A21="",0,ROUND(('Oktober'!AR21+AS21)*1440,0)/1440)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IF(A22="",0,ROUND(('Oktober'!AR22+AS22)*1440,0)/1440)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IF(A23="",0,ROUND(('Oktober'!AR23+AS23)*1440,0)/1440)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IF(A24="",0,ROUND(('Oktober'!AR24+AS24)*1440,0)/1440)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IF(A25="",0,ROUND(('Oktober'!AR25+AS25)*1440,0)/1440)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40" priority="1">
      <formula>B$3=0</formula>
    </cfRule>
    <cfRule type="expression" dxfId="41" priority="2">
      <formula>AND(ROW()&gt;=6,ISNUMBER(B4),B4&gt;600.5/1440)</formula>
    </cfRule>
    <cfRule type="expression" dxfId="42" priority="3">
      <formula>B$2=1</formula>
    </cfRule>
    <cfRule type="expression" dxfId="43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5.2" customWidth="1"/>
    <col min="33" max="36" width="8" customWidth="1"/>
    <col min="37" max="38" width="6" customWidth="1"/>
    <col min="39" max="39" width="22" customWidth="1"/>
    <col min="41" max="41" width="9" hidden="1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</cols>
  <sheetData>
    <row r="1" spans="1:17" x14ac:dyDescent="0.25">
      <c r="A1" s="5">
        <f>"Arbeitszeit Dezember "&amp;Jahr&amp;IF(Firma="",""," · "&amp;Firma)&amp;IF(Bundesland="",""," · "&amp;Bundesland)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">
        <f>IF(Bundesland="","Bitte in den Einstellungen das Bundesland wählen, damit die Feiertage stimmen.","")</f>
      </c>
    </row>
    <row r="2" hidden="1" spans="1:32" x14ac:dyDescent="0.25">
      <c r="A2" s="1"/>
      <c r="B2" s="1">
        <f>IF(B3=0,0,IF(ISNUMBER(MATCH(B3,FeiertagDaten,0)),1,0))</f>
      </c>
      <c r="C2" s="1">
        <f>IF(C3=0,0,IF(ISNUMBER(MATCH(C3,FeiertagDaten,0)),1,0))</f>
      </c>
      <c r="D2" s="1">
        <f>IF(D3=0,0,IF(ISNUMBER(MATCH(D3,FeiertagDaten,0)),1,0))</f>
      </c>
      <c r="E2" s="1">
        <f>IF(E3=0,0,IF(ISNUMBER(MATCH(E3,FeiertagDaten,0)),1,0))</f>
      </c>
      <c r="F2" s="1">
        <f>IF(F3=0,0,IF(ISNUMBER(MATCH(F3,FeiertagDaten,0)),1,0))</f>
      </c>
      <c r="G2" s="1">
        <f>IF(G3=0,0,IF(ISNUMBER(MATCH(G3,FeiertagDaten,0)),1,0))</f>
      </c>
      <c r="H2" s="1">
        <f>IF(H3=0,0,IF(ISNUMBER(MATCH(H3,FeiertagDaten,0)),1,0))</f>
      </c>
      <c r="I2" s="1">
        <f>IF(I3=0,0,IF(ISNUMBER(MATCH(I3,FeiertagDaten,0)),1,0))</f>
      </c>
      <c r="J2" s="1">
        <f>IF(J3=0,0,IF(ISNUMBER(MATCH(J3,FeiertagDaten,0)),1,0))</f>
      </c>
      <c r="K2" s="1">
        <f>IF(K3=0,0,IF(ISNUMBER(MATCH(K3,FeiertagDaten,0)),1,0))</f>
      </c>
      <c r="L2" s="1">
        <f>IF(L3=0,0,IF(ISNUMBER(MATCH(L3,FeiertagDaten,0)),1,0))</f>
      </c>
      <c r="M2" s="1">
        <f>IF(M3=0,0,IF(ISNUMBER(MATCH(M3,FeiertagDaten,0)),1,0))</f>
      </c>
      <c r="N2" s="1">
        <f>IF(N3=0,0,IF(ISNUMBER(MATCH(N3,FeiertagDaten,0)),1,0))</f>
      </c>
      <c r="O2" s="1">
        <f>IF(O3=0,0,IF(ISNUMBER(MATCH(O3,FeiertagDaten,0)),1,0))</f>
      </c>
      <c r="P2" s="1">
        <f>IF(P3=0,0,IF(ISNUMBER(MATCH(P3,FeiertagDaten,0)),1,0))</f>
      </c>
      <c r="Q2" s="1">
        <f>IF(Q3=0,0,IF(ISNUMBER(MATCH(Q3,FeiertagDaten,0)),1,0))</f>
      </c>
      <c r="R2" s="1">
        <f>IF(R3=0,0,IF(ISNUMBER(MATCH(R3,FeiertagDaten,0)),1,0))</f>
      </c>
      <c r="S2" s="1">
        <f>IF(S3=0,0,IF(ISNUMBER(MATCH(S3,FeiertagDaten,0)),1,0))</f>
      </c>
      <c r="T2" s="1">
        <f>IF(T3=0,0,IF(ISNUMBER(MATCH(T3,FeiertagDaten,0)),1,0))</f>
      </c>
      <c r="U2" s="1">
        <f>IF(U3=0,0,IF(ISNUMBER(MATCH(U3,FeiertagDaten,0)),1,0))</f>
      </c>
      <c r="V2" s="1">
        <f>IF(V3=0,0,IF(ISNUMBER(MATCH(V3,FeiertagDaten,0)),1,0))</f>
      </c>
      <c r="W2" s="1">
        <f>IF(W3=0,0,IF(ISNUMBER(MATCH(W3,FeiertagDaten,0)),1,0))</f>
      </c>
      <c r="X2" s="1">
        <f>IF(X3=0,0,IF(ISNUMBER(MATCH(X3,FeiertagDaten,0)),1,0))</f>
      </c>
      <c r="Y2" s="1">
        <f>IF(Y3=0,0,IF(ISNUMBER(MATCH(Y3,FeiertagDaten,0)),1,0))</f>
      </c>
      <c r="Z2" s="1">
        <f>IF(Z3=0,0,IF(ISNUMBER(MATCH(Z3,FeiertagDaten,0)),1,0))</f>
      </c>
      <c r="AA2" s="1">
        <f>IF(AA3=0,0,IF(ISNUMBER(MATCH(AA3,FeiertagDaten,0)),1,0))</f>
      </c>
      <c r="AB2" s="1">
        <f>IF(AB3=0,0,IF(ISNUMBER(MATCH(AB3,FeiertagDaten,0)),1,0))</f>
      </c>
      <c r="AC2" s="1">
        <f>IF(AC3=0,0,IF(ISNUMBER(MATCH(AC3,FeiertagDaten,0)),1,0))</f>
      </c>
      <c r="AD2" s="1">
        <f>IF(AD3=0,0,IF(ISNUMBER(MATCH(AD3,FeiertagDaten,0)),1,0))</f>
      </c>
      <c r="AE2" s="1">
        <f>IF(AE3=0,0,IF(ISNUMBER(MATCH(AE3,FeiertagDaten,0)),1,0))</f>
      </c>
      <c r="AF2" s="1">
        <f>IF(AF3=0,0,IF(ISNUMBER(MATCH(AF3,FeiertagDaten,0)),1,0))</f>
      </c>
    </row>
    <row r="3" hidden="1" spans="1:32" x14ac:dyDescent="0.25">
      <c r="A3" s="1"/>
      <c r="B3" s="1">
        <f>IF(MONTH(DATE(Jahr,12,1))=12,DATE(Jahr,12,1),0)</f>
      </c>
      <c r="C3" s="1">
        <f>IF(MONTH(DATE(Jahr,12,2))=12,DATE(Jahr,12,2),0)</f>
      </c>
      <c r="D3" s="1">
        <f>IF(MONTH(DATE(Jahr,12,3))=12,DATE(Jahr,12,3),0)</f>
      </c>
      <c r="E3" s="1">
        <f>IF(MONTH(DATE(Jahr,12,4))=12,DATE(Jahr,12,4),0)</f>
      </c>
      <c r="F3" s="1">
        <f>IF(MONTH(DATE(Jahr,12,5))=12,DATE(Jahr,12,5),0)</f>
      </c>
      <c r="G3" s="1">
        <f>IF(MONTH(DATE(Jahr,12,6))=12,DATE(Jahr,12,6),0)</f>
      </c>
      <c r="H3" s="1">
        <f>IF(MONTH(DATE(Jahr,12,7))=12,DATE(Jahr,12,7),0)</f>
      </c>
      <c r="I3" s="1">
        <f>IF(MONTH(DATE(Jahr,12,8))=12,DATE(Jahr,12,8),0)</f>
      </c>
      <c r="J3" s="1">
        <f>IF(MONTH(DATE(Jahr,12,9))=12,DATE(Jahr,12,9),0)</f>
      </c>
      <c r="K3" s="1">
        <f>IF(MONTH(DATE(Jahr,12,10))=12,DATE(Jahr,12,10),0)</f>
      </c>
      <c r="L3" s="1">
        <f>IF(MONTH(DATE(Jahr,12,11))=12,DATE(Jahr,12,11),0)</f>
      </c>
      <c r="M3" s="1">
        <f>IF(MONTH(DATE(Jahr,12,12))=12,DATE(Jahr,12,12),0)</f>
      </c>
      <c r="N3" s="1">
        <f>IF(MONTH(DATE(Jahr,12,13))=12,DATE(Jahr,12,13),0)</f>
      </c>
      <c r="O3" s="1">
        <f>IF(MONTH(DATE(Jahr,12,14))=12,DATE(Jahr,12,14),0)</f>
      </c>
      <c r="P3" s="1">
        <f>IF(MONTH(DATE(Jahr,12,15))=12,DATE(Jahr,12,15),0)</f>
      </c>
      <c r="Q3" s="1">
        <f>IF(MONTH(DATE(Jahr,12,16))=12,DATE(Jahr,12,16),0)</f>
      </c>
      <c r="R3" s="1">
        <f>IF(MONTH(DATE(Jahr,12,17))=12,DATE(Jahr,12,17),0)</f>
      </c>
      <c r="S3" s="1">
        <f>IF(MONTH(DATE(Jahr,12,18))=12,DATE(Jahr,12,18),0)</f>
      </c>
      <c r="T3" s="1">
        <f>IF(MONTH(DATE(Jahr,12,19))=12,DATE(Jahr,12,19),0)</f>
      </c>
      <c r="U3" s="1">
        <f>IF(MONTH(DATE(Jahr,12,20))=12,DATE(Jahr,12,20),0)</f>
      </c>
      <c r="V3" s="1">
        <f>IF(MONTH(DATE(Jahr,12,21))=12,DATE(Jahr,12,21),0)</f>
      </c>
      <c r="W3" s="1">
        <f>IF(MONTH(DATE(Jahr,12,22))=12,DATE(Jahr,12,22),0)</f>
      </c>
      <c r="X3" s="1">
        <f>IF(MONTH(DATE(Jahr,12,23))=12,DATE(Jahr,12,23),0)</f>
      </c>
      <c r="Y3" s="1">
        <f>IF(MONTH(DATE(Jahr,12,24))=12,DATE(Jahr,12,24),0)</f>
      </c>
      <c r="Z3" s="1">
        <f>IF(MONTH(DATE(Jahr,12,25))=12,DATE(Jahr,12,25),0)</f>
      </c>
      <c r="AA3" s="1">
        <f>IF(MONTH(DATE(Jahr,12,26))=12,DATE(Jahr,12,26),0)</f>
      </c>
      <c r="AB3" s="1">
        <f>IF(MONTH(DATE(Jahr,12,27))=12,DATE(Jahr,12,27),0)</f>
      </c>
      <c r="AC3" s="1">
        <f>IF(MONTH(DATE(Jahr,12,28))=12,DATE(Jahr,12,28),0)</f>
      </c>
      <c r="AD3" s="1">
        <f>IF(MONTH(DATE(Jahr,12,29))=12,DATE(Jahr,12,29),0)</f>
      </c>
      <c r="AE3" s="1">
        <f>IF(MONTH(DATE(Jahr,12,30))=12,DATE(Jahr,12,30),0)</f>
      </c>
      <c r="AF3" s="1">
        <f>IF(MONTH(DATE(Jahr,12,31))=12,DATE(Jahr,12,31),0)</f>
      </c>
    </row>
    <row r="4" spans="1:39" x14ac:dyDescent="0.25">
      <c r="A4" s="9" t="s">
        <v>29</v>
      </c>
      <c r="B4" s="14">
        <f>IF(B3=0,"",DAY(B3))</f>
      </c>
      <c r="C4" s="14">
        <f>IF(C3=0,"",DAY(C3))</f>
      </c>
      <c r="D4" s="14">
        <f>IF(D3=0,"",DAY(D3))</f>
      </c>
      <c r="E4" s="14">
        <f>IF(E3=0,"",DAY(E3))</f>
      </c>
      <c r="F4" s="14">
        <f>IF(F3=0,"",DAY(F3))</f>
      </c>
      <c r="G4" s="14">
        <f>IF(G3=0,"",DAY(G3))</f>
      </c>
      <c r="H4" s="14">
        <f>IF(H3=0,"",DAY(H3))</f>
      </c>
      <c r="I4" s="14">
        <f>IF(I3=0,"",DAY(I3))</f>
      </c>
      <c r="J4" s="14">
        <f>IF(J3=0,"",DAY(J3))</f>
      </c>
      <c r="K4" s="14">
        <f>IF(K3=0,"",DAY(K3))</f>
      </c>
      <c r="L4" s="14">
        <f>IF(L3=0,"",DAY(L3))</f>
      </c>
      <c r="M4" s="14">
        <f>IF(M3=0,"",DAY(M3))</f>
      </c>
      <c r="N4" s="14">
        <f>IF(N3=0,"",DAY(N3))</f>
      </c>
      <c r="O4" s="14">
        <f>IF(O3=0,"",DAY(O3))</f>
      </c>
      <c r="P4" s="14">
        <f>IF(P3=0,"",DAY(P3))</f>
      </c>
      <c r="Q4" s="14">
        <f>IF(Q3=0,"",DAY(Q3))</f>
      </c>
      <c r="R4" s="14">
        <f>IF(R3=0,"",DAY(R3))</f>
      </c>
      <c r="S4" s="14">
        <f>IF(S3=0,"",DAY(S3))</f>
      </c>
      <c r="T4" s="14">
        <f>IF(T3=0,"",DAY(T3))</f>
      </c>
      <c r="U4" s="14">
        <f>IF(U3=0,"",DAY(U3))</f>
      </c>
      <c r="V4" s="14">
        <f>IF(V3=0,"",DAY(V3))</f>
      </c>
      <c r="W4" s="14">
        <f>IF(W3=0,"",DAY(W3))</f>
      </c>
      <c r="X4" s="14">
        <f>IF(X3=0,"",DAY(X3))</f>
      </c>
      <c r="Y4" s="14">
        <f>IF(Y3=0,"",DAY(Y3))</f>
      </c>
      <c r="Z4" s="14">
        <f>IF(Z3=0,"",DAY(Z3))</f>
      </c>
      <c r="AA4" s="14">
        <f>IF(AA3=0,"",DAY(AA3))</f>
      </c>
      <c r="AB4" s="14">
        <f>IF(AB3=0,"",DAY(AB3))</f>
      </c>
      <c r="AC4" s="14">
        <f>IF(AC3=0,"",DAY(AC3))</f>
      </c>
      <c r="AD4" s="14">
        <f>IF(AD3=0,"",DAY(AD3))</f>
      </c>
      <c r="AE4" s="14">
        <f>IF(AE3=0,"",DAY(AE3))</f>
      </c>
      <c r="AF4" s="14">
        <f>IF(AF3=0,"",DAY(AF3))</f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26</v>
      </c>
    </row>
    <row r="5" spans="1:39" x14ac:dyDescent="0.25">
      <c r="A5" s="9" t="s">
        <v>28</v>
      </c>
      <c r="B5" s="14">
        <f>IF(B3=0,"",CHOOSE(WEEKDAY(B3,2),"Mo","Di","Mi","Do","Fr","Sa","So"))</f>
      </c>
      <c r="C5" s="14">
        <f>IF(C3=0,"",CHOOSE(WEEKDAY(C3,2),"Mo","Di","Mi","Do","Fr","Sa","So"))</f>
      </c>
      <c r="D5" s="14">
        <f>IF(D3=0,"",CHOOSE(WEEKDAY(D3,2),"Mo","Di","Mi","Do","Fr","Sa","So"))</f>
      </c>
      <c r="E5" s="14">
        <f>IF(E3=0,"",CHOOSE(WEEKDAY(E3,2),"Mo","Di","Mi","Do","Fr","Sa","So"))</f>
      </c>
      <c r="F5" s="14">
        <f>IF(F3=0,"",CHOOSE(WEEKDAY(F3,2),"Mo","Di","Mi","Do","Fr","Sa","So"))</f>
      </c>
      <c r="G5" s="14">
        <f>IF(G3=0,"",CHOOSE(WEEKDAY(G3,2),"Mo","Di","Mi","Do","Fr","Sa","So"))</f>
      </c>
      <c r="H5" s="14">
        <f>IF(H3=0,"",CHOOSE(WEEKDAY(H3,2),"Mo","Di","Mi","Do","Fr","Sa","So"))</f>
      </c>
      <c r="I5" s="14">
        <f>IF(I3=0,"",CHOOSE(WEEKDAY(I3,2),"Mo","Di","Mi","Do","Fr","Sa","So"))</f>
      </c>
      <c r="J5" s="14">
        <f>IF(J3=0,"",CHOOSE(WEEKDAY(J3,2),"Mo","Di","Mi","Do","Fr","Sa","So"))</f>
      </c>
      <c r="K5" s="14">
        <f>IF(K3=0,"",CHOOSE(WEEKDAY(K3,2),"Mo","Di","Mi","Do","Fr","Sa","So"))</f>
      </c>
      <c r="L5" s="14">
        <f>IF(L3=0,"",CHOOSE(WEEKDAY(L3,2),"Mo","Di","Mi","Do","Fr","Sa","So"))</f>
      </c>
      <c r="M5" s="14">
        <f>IF(M3=0,"",CHOOSE(WEEKDAY(M3,2),"Mo","Di","Mi","Do","Fr","Sa","So"))</f>
      </c>
      <c r="N5" s="14">
        <f>IF(N3=0,"",CHOOSE(WEEKDAY(N3,2),"Mo","Di","Mi","Do","Fr","Sa","So"))</f>
      </c>
      <c r="O5" s="14">
        <f>IF(O3=0,"",CHOOSE(WEEKDAY(O3,2),"Mo","Di","Mi","Do","Fr","Sa","So"))</f>
      </c>
      <c r="P5" s="14">
        <f>IF(P3=0,"",CHOOSE(WEEKDAY(P3,2),"Mo","Di","Mi","Do","Fr","Sa","So"))</f>
      </c>
      <c r="Q5" s="14">
        <f>IF(Q3=0,"",CHOOSE(WEEKDAY(Q3,2),"Mo","Di","Mi","Do","Fr","Sa","So"))</f>
      </c>
      <c r="R5" s="14">
        <f>IF(R3=0,"",CHOOSE(WEEKDAY(R3,2),"Mo","Di","Mi","Do","Fr","Sa","So"))</f>
      </c>
      <c r="S5" s="14">
        <f>IF(S3=0,"",CHOOSE(WEEKDAY(S3,2),"Mo","Di","Mi","Do","Fr","Sa","So"))</f>
      </c>
      <c r="T5" s="14">
        <f>IF(T3=0,"",CHOOSE(WEEKDAY(T3,2),"Mo","Di","Mi","Do","Fr","Sa","So"))</f>
      </c>
      <c r="U5" s="14">
        <f>IF(U3=0,"",CHOOSE(WEEKDAY(U3,2),"Mo","Di","Mi","Do","Fr","Sa","So"))</f>
      </c>
      <c r="V5" s="14">
        <f>IF(V3=0,"",CHOOSE(WEEKDAY(V3,2),"Mo","Di","Mi","Do","Fr","Sa","So"))</f>
      </c>
      <c r="W5" s="14">
        <f>IF(W3=0,"",CHOOSE(WEEKDAY(W3,2),"Mo","Di","Mi","Do","Fr","Sa","So"))</f>
      </c>
      <c r="X5" s="14">
        <f>IF(X3=0,"",CHOOSE(WEEKDAY(X3,2),"Mo","Di","Mi","Do","Fr","Sa","So"))</f>
      </c>
      <c r="Y5" s="14">
        <f>IF(Y3=0,"",CHOOSE(WEEKDAY(Y3,2),"Mo","Di","Mi","Do","Fr","Sa","So"))</f>
      </c>
      <c r="Z5" s="14">
        <f>IF(Z3=0,"",CHOOSE(WEEKDAY(Z3,2),"Mo","Di","Mi","Do","Fr","Sa","So"))</f>
      </c>
      <c r="AA5" s="14">
        <f>IF(AA3=0,"",CHOOSE(WEEKDAY(AA3,2),"Mo","Di","Mi","Do","Fr","Sa","So"))</f>
      </c>
      <c r="AB5" s="14">
        <f>IF(AB3=0,"",CHOOSE(WEEKDAY(AB3,2),"Mo","Di","Mi","Do","Fr","Sa","So"))</f>
      </c>
      <c r="AC5" s="14">
        <f>IF(AC3=0,"",CHOOSE(WEEKDAY(AC3,2),"Mo","Di","Mi","Do","Fr","Sa","So"))</f>
      </c>
      <c r="AD5" s="14">
        <f>IF(AD3=0,"",CHOOSE(WEEKDAY(AD3,2),"Mo","Di","Mi","Do","Fr","Sa","So"))</f>
      </c>
      <c r="AE5" s="14">
        <f>IF(AE3=0,"",CHOOSE(WEEKDAY(AE3,2),"Mo","Di","Mi","Do","Fr","Sa","So"))</f>
      </c>
      <c r="AF5" s="14">
        <f>IF(AF3=0,"",CHOOSE(WEEKDAY(AF3,2),"Mo","Di","Mi","Do","Fr","Sa","So"))</f>
      </c>
      <c r="AG5" s="9"/>
      <c r="AH5" s="9"/>
      <c r="AI5" s="9"/>
      <c r="AJ5" s="9"/>
      <c r="AK5" s="9"/>
      <c r="AL5" s="9"/>
      <c r="AM5" s="9"/>
    </row>
    <row r="6" spans="1:46" x14ac:dyDescent="0.25">
      <c r="A6" s="15">
        <f>IF(INDEX(TeamName,1)="","",INDEX(TeamName,1))</f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>
        <f>IF(A6="","",ROUND(SUM(B6:AF6)*1440,0)/1440)</f>
      </c>
      <c r="AH6" s="17">
        <f>IF(A6="","",ROUND(INDEX(TeamSoll,1)*AO6*1440,0)/1440)</f>
      </c>
      <c r="AI6" s="18">
        <f>IF(A6="","",IF(AS6&lt;0,"-","+")&amp;TEXT(ABS(AS6),"[h]:mm"))</f>
      </c>
      <c r="AJ6" s="18">
        <f>IF(A6="","",IF(AR6&lt;0,"-","+")&amp;TEXT(ABS(AR6),"[h]:mm"))</f>
      </c>
      <c r="AK6" s="19">
        <f>IF(A6="","",AP6)</f>
      </c>
      <c r="AL6" s="19">
        <f>IF(A6="","",AQ6)</f>
      </c>
      <c r="AM6" s="20">
        <f>IF(OR(A6="",AT6=0),"",AT6&amp;IF(AT6=1," Tag"," Tage")&amp;" über 10 Std. (§ 3)")</f>
      </c>
      <c r="AN6" s="1"/>
      <c r="AO6" s="21">
        <f>SUMPRODUCT((B$3:AF$3&gt;0)*(WEEKDAY(B$3:AF$3,2)&lt;=INDEX(TeamTage,1))*(1-B$2:AF$2)*(UPPER(B6:AF6)&lt;&gt;"U")*(UPPER(B6:AF6)&lt;&gt;"K"))</f>
      </c>
      <c r="AP6" s="21">
        <f>SUMPRODUCT((B$3:AF$3&gt;0)*(WEEKDAY(B$3:AF$3,2)&lt;=INDEX(TeamTage,1))*(1-B$2:AF$2)*(UPPER(B6:AF6)="U"))</f>
      </c>
      <c r="AQ6" s="21">
        <f>SUMPRODUCT((B$3:AF$3&gt;0)*(WEEKDAY(B$3:AF$3,2)&lt;=INDEX(TeamTage,1))*(1-B$2:AF$2)*(UPPER(B6:AF6)="K"))</f>
      </c>
      <c r="AR6" s="21">
        <f>IF(A6="",0,ROUND(('November'!AR6+AS6)*1440,0)/1440)</f>
      </c>
      <c r="AS6" s="21">
        <f>N(AG6)-N(AH6)</f>
      </c>
      <c r="AT6" s="21">
        <f>SUMPRODUCT(ISNUMBER(B6:AF6)*(B6:AF6&gt;600.5/1440))</f>
      </c>
    </row>
    <row r="7" spans="1:46" x14ac:dyDescent="0.25">
      <c r="A7" s="15">
        <f>IF(INDEX(TeamName,2)="","",INDEX(TeamName,2))</f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>
        <f>IF(A7="","",ROUND(SUM(B7:AF7)*1440,0)/1440)</f>
      </c>
      <c r="AH7" s="17">
        <f>IF(A7="","",ROUND(INDEX(TeamSoll,2)*AO7*1440,0)/1440)</f>
      </c>
      <c r="AI7" s="18">
        <f>IF(A7="","",IF(AS7&lt;0,"-","+")&amp;TEXT(ABS(AS7),"[h]:mm"))</f>
      </c>
      <c r="AJ7" s="18">
        <f>IF(A7="","",IF(AR7&lt;0,"-","+")&amp;TEXT(ABS(AR7),"[h]:mm"))</f>
      </c>
      <c r="AK7" s="19">
        <f>IF(A7="","",AP7)</f>
      </c>
      <c r="AL7" s="19">
        <f>IF(A7="","",AQ7)</f>
      </c>
      <c r="AM7" s="20">
        <f>IF(OR(A7="",AT7=0),"",AT7&amp;IF(AT7=1," Tag"," Tage")&amp;" über 10 Std. (§ 3)")</f>
      </c>
      <c r="AN7" s="1"/>
      <c r="AO7" s="21">
        <f>SUMPRODUCT((B$3:AF$3&gt;0)*(WEEKDAY(B$3:AF$3,2)&lt;=INDEX(TeamTage,2))*(1-B$2:AF$2)*(UPPER(B7:AF7)&lt;&gt;"U")*(UPPER(B7:AF7)&lt;&gt;"K"))</f>
      </c>
      <c r="AP7" s="21">
        <f>SUMPRODUCT((B$3:AF$3&gt;0)*(WEEKDAY(B$3:AF$3,2)&lt;=INDEX(TeamTage,2))*(1-B$2:AF$2)*(UPPER(B7:AF7)="U"))</f>
      </c>
      <c r="AQ7" s="21">
        <f>SUMPRODUCT((B$3:AF$3&gt;0)*(WEEKDAY(B$3:AF$3,2)&lt;=INDEX(TeamTage,2))*(1-B$2:AF$2)*(UPPER(B7:AF7)="K"))</f>
      </c>
      <c r="AR7" s="21">
        <f>IF(A7="",0,ROUND(('November'!AR7+AS7)*1440,0)/1440)</f>
      </c>
      <c r="AS7" s="21">
        <f>N(AG7)-N(AH7)</f>
      </c>
      <c r="AT7" s="21">
        <f>SUMPRODUCT(ISNUMBER(B7:AF7)*(B7:AF7&gt;600.5/1440))</f>
      </c>
    </row>
    <row r="8" spans="1:46" x14ac:dyDescent="0.25">
      <c r="A8" s="15">
        <f>IF(INDEX(TeamName,3)="","",INDEX(TeamName,3))</f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>
        <f>IF(A8="","",ROUND(SUM(B8:AF8)*1440,0)/1440)</f>
      </c>
      <c r="AH8" s="17">
        <f>IF(A8="","",ROUND(INDEX(TeamSoll,3)*AO8*1440,0)/1440)</f>
      </c>
      <c r="AI8" s="18">
        <f>IF(A8="","",IF(AS8&lt;0,"-","+")&amp;TEXT(ABS(AS8),"[h]:mm"))</f>
      </c>
      <c r="AJ8" s="18">
        <f>IF(A8="","",IF(AR8&lt;0,"-","+")&amp;TEXT(ABS(AR8),"[h]:mm"))</f>
      </c>
      <c r="AK8" s="19">
        <f>IF(A8="","",AP8)</f>
      </c>
      <c r="AL8" s="19">
        <f>IF(A8="","",AQ8)</f>
      </c>
      <c r="AM8" s="20">
        <f>IF(OR(A8="",AT8=0),"",AT8&amp;IF(AT8=1," Tag"," Tage")&amp;" über 10 Std. (§ 3)")</f>
      </c>
      <c r="AN8" s="1"/>
      <c r="AO8" s="21">
        <f>SUMPRODUCT((B$3:AF$3&gt;0)*(WEEKDAY(B$3:AF$3,2)&lt;=INDEX(TeamTage,3))*(1-B$2:AF$2)*(UPPER(B8:AF8)&lt;&gt;"U")*(UPPER(B8:AF8)&lt;&gt;"K"))</f>
      </c>
      <c r="AP8" s="21">
        <f>SUMPRODUCT((B$3:AF$3&gt;0)*(WEEKDAY(B$3:AF$3,2)&lt;=INDEX(TeamTage,3))*(1-B$2:AF$2)*(UPPER(B8:AF8)="U"))</f>
      </c>
      <c r="AQ8" s="21">
        <f>SUMPRODUCT((B$3:AF$3&gt;0)*(WEEKDAY(B$3:AF$3,2)&lt;=INDEX(TeamTage,3))*(1-B$2:AF$2)*(UPPER(B8:AF8)="K"))</f>
      </c>
      <c r="AR8" s="21">
        <f>IF(A8="",0,ROUND(('November'!AR8+AS8)*1440,0)/1440)</f>
      </c>
      <c r="AS8" s="21">
        <f>N(AG8)-N(AH8)</f>
      </c>
      <c r="AT8" s="21">
        <f>SUMPRODUCT(ISNUMBER(B8:AF8)*(B8:AF8&gt;600.5/1440))</f>
      </c>
    </row>
    <row r="9" spans="1:46" x14ac:dyDescent="0.25">
      <c r="A9" s="15">
        <f>IF(INDEX(TeamName,4)="","",INDEX(TeamName,4))</f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>
        <f>IF(A9="","",ROUND(SUM(B9:AF9)*1440,0)/1440)</f>
      </c>
      <c r="AH9" s="17">
        <f>IF(A9="","",ROUND(INDEX(TeamSoll,4)*AO9*1440,0)/1440)</f>
      </c>
      <c r="AI9" s="18">
        <f>IF(A9="","",IF(AS9&lt;0,"-","+")&amp;TEXT(ABS(AS9),"[h]:mm"))</f>
      </c>
      <c r="AJ9" s="18">
        <f>IF(A9="","",IF(AR9&lt;0,"-","+")&amp;TEXT(ABS(AR9),"[h]:mm"))</f>
      </c>
      <c r="AK9" s="19">
        <f>IF(A9="","",AP9)</f>
      </c>
      <c r="AL9" s="19">
        <f>IF(A9="","",AQ9)</f>
      </c>
      <c r="AM9" s="20">
        <f>IF(OR(A9="",AT9=0),"",AT9&amp;IF(AT9=1," Tag"," Tage")&amp;" über 10 Std. (§ 3)")</f>
      </c>
      <c r="AN9" s="1"/>
      <c r="AO9" s="21">
        <f>SUMPRODUCT((B$3:AF$3&gt;0)*(WEEKDAY(B$3:AF$3,2)&lt;=INDEX(TeamTage,4))*(1-B$2:AF$2)*(UPPER(B9:AF9)&lt;&gt;"U")*(UPPER(B9:AF9)&lt;&gt;"K"))</f>
      </c>
      <c r="AP9" s="21">
        <f>SUMPRODUCT((B$3:AF$3&gt;0)*(WEEKDAY(B$3:AF$3,2)&lt;=INDEX(TeamTage,4))*(1-B$2:AF$2)*(UPPER(B9:AF9)="U"))</f>
      </c>
      <c r="AQ9" s="21">
        <f>SUMPRODUCT((B$3:AF$3&gt;0)*(WEEKDAY(B$3:AF$3,2)&lt;=INDEX(TeamTage,4))*(1-B$2:AF$2)*(UPPER(B9:AF9)="K"))</f>
      </c>
      <c r="AR9" s="21">
        <f>IF(A9="",0,ROUND(('November'!AR9+AS9)*1440,0)/1440)</f>
      </c>
      <c r="AS9" s="21">
        <f>N(AG9)-N(AH9)</f>
      </c>
      <c r="AT9" s="21">
        <f>SUMPRODUCT(ISNUMBER(B9:AF9)*(B9:AF9&gt;600.5/1440))</f>
      </c>
    </row>
    <row r="10" spans="1:46" x14ac:dyDescent="0.25">
      <c r="A10" s="15">
        <f>IF(INDEX(TeamName,5)="","",INDEX(TeamName,5))</f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>
        <f>IF(A10="","",ROUND(SUM(B10:AF10)*1440,0)/1440)</f>
      </c>
      <c r="AH10" s="17">
        <f>IF(A10="","",ROUND(INDEX(TeamSoll,5)*AO10*1440,0)/1440)</f>
      </c>
      <c r="AI10" s="18">
        <f>IF(A10="","",IF(AS10&lt;0,"-","+")&amp;TEXT(ABS(AS10),"[h]:mm"))</f>
      </c>
      <c r="AJ10" s="18">
        <f>IF(A10="","",IF(AR10&lt;0,"-","+")&amp;TEXT(ABS(AR10),"[h]:mm"))</f>
      </c>
      <c r="AK10" s="19">
        <f>IF(A10="","",AP10)</f>
      </c>
      <c r="AL10" s="19">
        <f>IF(A10="","",AQ10)</f>
      </c>
      <c r="AM10" s="20">
        <f>IF(OR(A10="",AT10=0),"",AT10&amp;IF(AT10=1," Tag"," Tage")&amp;" über 10 Std. (§ 3)")</f>
      </c>
      <c r="AN10" s="1"/>
      <c r="AO10" s="21">
        <f>SUMPRODUCT((B$3:AF$3&gt;0)*(WEEKDAY(B$3:AF$3,2)&lt;=INDEX(TeamTage,5))*(1-B$2:AF$2)*(UPPER(B10:AF10)&lt;&gt;"U")*(UPPER(B10:AF10)&lt;&gt;"K"))</f>
      </c>
      <c r="AP10" s="21">
        <f>SUMPRODUCT((B$3:AF$3&gt;0)*(WEEKDAY(B$3:AF$3,2)&lt;=INDEX(TeamTage,5))*(1-B$2:AF$2)*(UPPER(B10:AF10)="U"))</f>
      </c>
      <c r="AQ10" s="21">
        <f>SUMPRODUCT((B$3:AF$3&gt;0)*(WEEKDAY(B$3:AF$3,2)&lt;=INDEX(TeamTage,5))*(1-B$2:AF$2)*(UPPER(B10:AF10)="K"))</f>
      </c>
      <c r="AR10" s="21">
        <f>IF(A10="",0,ROUND(('November'!AR10+AS10)*1440,0)/1440)</f>
      </c>
      <c r="AS10" s="21">
        <f>N(AG10)-N(AH10)</f>
      </c>
      <c r="AT10" s="21">
        <f>SUMPRODUCT(ISNUMBER(B10:AF10)*(B10:AF10&gt;600.5/1440))</f>
      </c>
    </row>
    <row r="11" spans="1:46" x14ac:dyDescent="0.25">
      <c r="A11" s="15">
        <f>IF(INDEX(TeamName,6)="","",INDEX(TeamName,6))</f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>
        <f>IF(A11="","",ROUND(SUM(B11:AF11)*1440,0)/1440)</f>
      </c>
      <c r="AH11" s="17">
        <f>IF(A11="","",ROUND(INDEX(TeamSoll,6)*AO11*1440,0)/1440)</f>
      </c>
      <c r="AI11" s="18">
        <f>IF(A11="","",IF(AS11&lt;0,"-","+")&amp;TEXT(ABS(AS11),"[h]:mm"))</f>
      </c>
      <c r="AJ11" s="18">
        <f>IF(A11="","",IF(AR11&lt;0,"-","+")&amp;TEXT(ABS(AR11),"[h]:mm"))</f>
      </c>
      <c r="AK11" s="19">
        <f>IF(A11="","",AP11)</f>
      </c>
      <c r="AL11" s="19">
        <f>IF(A11="","",AQ11)</f>
      </c>
      <c r="AM11" s="20">
        <f>IF(OR(A11="",AT11=0),"",AT11&amp;IF(AT11=1," Tag"," Tage")&amp;" über 10 Std. (§ 3)")</f>
      </c>
      <c r="AN11" s="1"/>
      <c r="AO11" s="21">
        <f>SUMPRODUCT((B$3:AF$3&gt;0)*(WEEKDAY(B$3:AF$3,2)&lt;=INDEX(TeamTage,6))*(1-B$2:AF$2)*(UPPER(B11:AF11)&lt;&gt;"U")*(UPPER(B11:AF11)&lt;&gt;"K"))</f>
      </c>
      <c r="AP11" s="21">
        <f>SUMPRODUCT((B$3:AF$3&gt;0)*(WEEKDAY(B$3:AF$3,2)&lt;=INDEX(TeamTage,6))*(1-B$2:AF$2)*(UPPER(B11:AF11)="U"))</f>
      </c>
      <c r="AQ11" s="21">
        <f>SUMPRODUCT((B$3:AF$3&gt;0)*(WEEKDAY(B$3:AF$3,2)&lt;=INDEX(TeamTage,6))*(1-B$2:AF$2)*(UPPER(B11:AF11)="K"))</f>
      </c>
      <c r="AR11" s="21">
        <f>IF(A11="",0,ROUND(('November'!AR11+AS11)*1440,0)/1440)</f>
      </c>
      <c r="AS11" s="21">
        <f>N(AG11)-N(AH11)</f>
      </c>
      <c r="AT11" s="21">
        <f>SUMPRODUCT(ISNUMBER(B11:AF11)*(B11:AF11&gt;600.5/1440))</f>
      </c>
    </row>
    <row r="12" spans="1:46" x14ac:dyDescent="0.25">
      <c r="A12" s="15">
        <f>IF(INDEX(TeamName,7)="","",INDEX(TeamName,7))</f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>
        <f>IF(A12="","",ROUND(SUM(B12:AF12)*1440,0)/1440)</f>
      </c>
      <c r="AH12" s="17">
        <f>IF(A12="","",ROUND(INDEX(TeamSoll,7)*AO12*1440,0)/1440)</f>
      </c>
      <c r="AI12" s="18">
        <f>IF(A12="","",IF(AS12&lt;0,"-","+")&amp;TEXT(ABS(AS12),"[h]:mm"))</f>
      </c>
      <c r="AJ12" s="18">
        <f>IF(A12="","",IF(AR12&lt;0,"-","+")&amp;TEXT(ABS(AR12),"[h]:mm"))</f>
      </c>
      <c r="AK12" s="19">
        <f>IF(A12="","",AP12)</f>
      </c>
      <c r="AL12" s="19">
        <f>IF(A12="","",AQ12)</f>
      </c>
      <c r="AM12" s="20">
        <f>IF(OR(A12="",AT12=0),"",AT12&amp;IF(AT12=1," Tag"," Tage")&amp;" über 10 Std. (§ 3)")</f>
      </c>
      <c r="AN12" s="1"/>
      <c r="AO12" s="21">
        <f>SUMPRODUCT((B$3:AF$3&gt;0)*(WEEKDAY(B$3:AF$3,2)&lt;=INDEX(TeamTage,7))*(1-B$2:AF$2)*(UPPER(B12:AF12)&lt;&gt;"U")*(UPPER(B12:AF12)&lt;&gt;"K"))</f>
      </c>
      <c r="AP12" s="21">
        <f>SUMPRODUCT((B$3:AF$3&gt;0)*(WEEKDAY(B$3:AF$3,2)&lt;=INDEX(TeamTage,7))*(1-B$2:AF$2)*(UPPER(B12:AF12)="U"))</f>
      </c>
      <c r="AQ12" s="21">
        <f>SUMPRODUCT((B$3:AF$3&gt;0)*(WEEKDAY(B$3:AF$3,2)&lt;=INDEX(TeamTage,7))*(1-B$2:AF$2)*(UPPER(B12:AF12)="K"))</f>
      </c>
      <c r="AR12" s="21">
        <f>IF(A12="",0,ROUND(('November'!AR12+AS12)*1440,0)/1440)</f>
      </c>
      <c r="AS12" s="21">
        <f>N(AG12)-N(AH12)</f>
      </c>
      <c r="AT12" s="21">
        <f>SUMPRODUCT(ISNUMBER(B12:AF12)*(B12:AF12&gt;600.5/1440))</f>
      </c>
    </row>
    <row r="13" spans="1:46" x14ac:dyDescent="0.25">
      <c r="A13" s="15">
        <f>IF(INDEX(TeamName,8)="","",INDEX(TeamName,8))</f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>
        <f>IF(A13="","",ROUND(SUM(B13:AF13)*1440,0)/1440)</f>
      </c>
      <c r="AH13" s="17">
        <f>IF(A13="","",ROUND(INDEX(TeamSoll,8)*AO13*1440,0)/1440)</f>
      </c>
      <c r="AI13" s="18">
        <f>IF(A13="","",IF(AS13&lt;0,"-","+")&amp;TEXT(ABS(AS13),"[h]:mm"))</f>
      </c>
      <c r="AJ13" s="18">
        <f>IF(A13="","",IF(AR13&lt;0,"-","+")&amp;TEXT(ABS(AR13),"[h]:mm"))</f>
      </c>
      <c r="AK13" s="19">
        <f>IF(A13="","",AP13)</f>
      </c>
      <c r="AL13" s="19">
        <f>IF(A13="","",AQ13)</f>
      </c>
      <c r="AM13" s="20">
        <f>IF(OR(A13="",AT13=0),"",AT13&amp;IF(AT13=1," Tag"," Tage")&amp;" über 10 Std. (§ 3)")</f>
      </c>
      <c r="AN13" s="1"/>
      <c r="AO13" s="21">
        <f>SUMPRODUCT((B$3:AF$3&gt;0)*(WEEKDAY(B$3:AF$3,2)&lt;=INDEX(TeamTage,8))*(1-B$2:AF$2)*(UPPER(B13:AF13)&lt;&gt;"U")*(UPPER(B13:AF13)&lt;&gt;"K"))</f>
      </c>
      <c r="AP13" s="21">
        <f>SUMPRODUCT((B$3:AF$3&gt;0)*(WEEKDAY(B$3:AF$3,2)&lt;=INDEX(TeamTage,8))*(1-B$2:AF$2)*(UPPER(B13:AF13)="U"))</f>
      </c>
      <c r="AQ13" s="21">
        <f>SUMPRODUCT((B$3:AF$3&gt;0)*(WEEKDAY(B$3:AF$3,2)&lt;=INDEX(TeamTage,8))*(1-B$2:AF$2)*(UPPER(B13:AF13)="K"))</f>
      </c>
      <c r="AR13" s="21">
        <f>IF(A13="",0,ROUND(('November'!AR13+AS13)*1440,0)/1440)</f>
      </c>
      <c r="AS13" s="21">
        <f>N(AG13)-N(AH13)</f>
      </c>
      <c r="AT13" s="21">
        <f>SUMPRODUCT(ISNUMBER(B13:AF13)*(B13:AF13&gt;600.5/1440))</f>
      </c>
    </row>
    <row r="14" spans="1:46" x14ac:dyDescent="0.25">
      <c r="A14" s="15">
        <f>IF(INDEX(TeamName,9)="","",INDEX(TeamName,9))</f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>
        <f>IF(A14="","",ROUND(SUM(B14:AF14)*1440,0)/1440)</f>
      </c>
      <c r="AH14" s="17">
        <f>IF(A14="","",ROUND(INDEX(TeamSoll,9)*AO14*1440,0)/1440)</f>
      </c>
      <c r="AI14" s="18">
        <f>IF(A14="","",IF(AS14&lt;0,"-","+")&amp;TEXT(ABS(AS14),"[h]:mm"))</f>
      </c>
      <c r="AJ14" s="18">
        <f>IF(A14="","",IF(AR14&lt;0,"-","+")&amp;TEXT(ABS(AR14),"[h]:mm"))</f>
      </c>
      <c r="AK14" s="19">
        <f>IF(A14="","",AP14)</f>
      </c>
      <c r="AL14" s="19">
        <f>IF(A14="","",AQ14)</f>
      </c>
      <c r="AM14" s="20">
        <f>IF(OR(A14="",AT14=0),"",AT14&amp;IF(AT14=1," Tag"," Tage")&amp;" über 10 Std. (§ 3)")</f>
      </c>
      <c r="AN14" s="1"/>
      <c r="AO14" s="21">
        <f>SUMPRODUCT((B$3:AF$3&gt;0)*(WEEKDAY(B$3:AF$3,2)&lt;=INDEX(TeamTage,9))*(1-B$2:AF$2)*(UPPER(B14:AF14)&lt;&gt;"U")*(UPPER(B14:AF14)&lt;&gt;"K"))</f>
      </c>
      <c r="AP14" s="21">
        <f>SUMPRODUCT((B$3:AF$3&gt;0)*(WEEKDAY(B$3:AF$3,2)&lt;=INDEX(TeamTage,9))*(1-B$2:AF$2)*(UPPER(B14:AF14)="U"))</f>
      </c>
      <c r="AQ14" s="21">
        <f>SUMPRODUCT((B$3:AF$3&gt;0)*(WEEKDAY(B$3:AF$3,2)&lt;=INDEX(TeamTage,9))*(1-B$2:AF$2)*(UPPER(B14:AF14)="K"))</f>
      </c>
      <c r="AR14" s="21">
        <f>IF(A14="",0,ROUND(('November'!AR14+AS14)*1440,0)/1440)</f>
      </c>
      <c r="AS14" s="21">
        <f>N(AG14)-N(AH14)</f>
      </c>
      <c r="AT14" s="21">
        <f>SUMPRODUCT(ISNUMBER(B14:AF14)*(B14:AF14&gt;600.5/1440))</f>
      </c>
    </row>
    <row r="15" spans="1:46" x14ac:dyDescent="0.25">
      <c r="A15" s="15">
        <f>IF(INDEX(TeamName,10)="","",INDEX(TeamName,10))</f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>
        <f>IF(A15="","",ROUND(SUM(B15:AF15)*1440,0)/1440)</f>
      </c>
      <c r="AH15" s="17">
        <f>IF(A15="","",ROUND(INDEX(TeamSoll,10)*AO15*1440,0)/1440)</f>
      </c>
      <c r="AI15" s="18">
        <f>IF(A15="","",IF(AS15&lt;0,"-","+")&amp;TEXT(ABS(AS15),"[h]:mm"))</f>
      </c>
      <c r="AJ15" s="18">
        <f>IF(A15="","",IF(AR15&lt;0,"-","+")&amp;TEXT(ABS(AR15),"[h]:mm"))</f>
      </c>
      <c r="AK15" s="19">
        <f>IF(A15="","",AP15)</f>
      </c>
      <c r="AL15" s="19">
        <f>IF(A15="","",AQ15)</f>
      </c>
      <c r="AM15" s="20">
        <f>IF(OR(A15="",AT15=0),"",AT15&amp;IF(AT15=1," Tag"," Tage")&amp;" über 10 Std. (§ 3)")</f>
      </c>
      <c r="AN15" s="1"/>
      <c r="AO15" s="21">
        <f>SUMPRODUCT((B$3:AF$3&gt;0)*(WEEKDAY(B$3:AF$3,2)&lt;=INDEX(TeamTage,10))*(1-B$2:AF$2)*(UPPER(B15:AF15)&lt;&gt;"U")*(UPPER(B15:AF15)&lt;&gt;"K"))</f>
      </c>
      <c r="AP15" s="21">
        <f>SUMPRODUCT((B$3:AF$3&gt;0)*(WEEKDAY(B$3:AF$3,2)&lt;=INDEX(TeamTage,10))*(1-B$2:AF$2)*(UPPER(B15:AF15)="U"))</f>
      </c>
      <c r="AQ15" s="21">
        <f>SUMPRODUCT((B$3:AF$3&gt;0)*(WEEKDAY(B$3:AF$3,2)&lt;=INDEX(TeamTage,10))*(1-B$2:AF$2)*(UPPER(B15:AF15)="K"))</f>
      </c>
      <c r="AR15" s="21">
        <f>IF(A15="",0,ROUND(('November'!AR15+AS15)*1440,0)/1440)</f>
      </c>
      <c r="AS15" s="21">
        <f>N(AG15)-N(AH15)</f>
      </c>
      <c r="AT15" s="21">
        <f>SUMPRODUCT(ISNUMBER(B15:AF15)*(B15:AF15&gt;600.5/1440))</f>
      </c>
    </row>
    <row r="16" spans="1:46" x14ac:dyDescent="0.25">
      <c r="A16" s="15">
        <f>IF(INDEX(TeamName,11)="","",INDEX(TeamName,11))</f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>
        <f>IF(A16="","",ROUND(SUM(B16:AF16)*1440,0)/1440)</f>
      </c>
      <c r="AH16" s="17">
        <f>IF(A16="","",ROUND(INDEX(TeamSoll,11)*AO16*1440,0)/1440)</f>
      </c>
      <c r="AI16" s="18">
        <f>IF(A16="","",IF(AS16&lt;0,"-","+")&amp;TEXT(ABS(AS16),"[h]:mm"))</f>
      </c>
      <c r="AJ16" s="18">
        <f>IF(A16="","",IF(AR16&lt;0,"-","+")&amp;TEXT(ABS(AR16),"[h]:mm"))</f>
      </c>
      <c r="AK16" s="19">
        <f>IF(A16="","",AP16)</f>
      </c>
      <c r="AL16" s="19">
        <f>IF(A16="","",AQ16)</f>
      </c>
      <c r="AM16" s="20">
        <f>IF(OR(A16="",AT16=0),"",AT16&amp;IF(AT16=1," Tag"," Tage")&amp;" über 10 Std. (§ 3)")</f>
      </c>
      <c r="AN16" s="1"/>
      <c r="AO16" s="21">
        <f>SUMPRODUCT((B$3:AF$3&gt;0)*(WEEKDAY(B$3:AF$3,2)&lt;=INDEX(TeamTage,11))*(1-B$2:AF$2)*(UPPER(B16:AF16)&lt;&gt;"U")*(UPPER(B16:AF16)&lt;&gt;"K"))</f>
      </c>
      <c r="AP16" s="21">
        <f>SUMPRODUCT((B$3:AF$3&gt;0)*(WEEKDAY(B$3:AF$3,2)&lt;=INDEX(TeamTage,11))*(1-B$2:AF$2)*(UPPER(B16:AF16)="U"))</f>
      </c>
      <c r="AQ16" s="21">
        <f>SUMPRODUCT((B$3:AF$3&gt;0)*(WEEKDAY(B$3:AF$3,2)&lt;=INDEX(TeamTage,11))*(1-B$2:AF$2)*(UPPER(B16:AF16)="K"))</f>
      </c>
      <c r="AR16" s="21">
        <f>IF(A16="",0,ROUND(('November'!AR16+AS16)*1440,0)/1440)</f>
      </c>
      <c r="AS16" s="21">
        <f>N(AG16)-N(AH16)</f>
      </c>
      <c r="AT16" s="21">
        <f>SUMPRODUCT(ISNUMBER(B16:AF16)*(B16:AF16&gt;600.5/1440))</f>
      </c>
    </row>
    <row r="17" spans="1:46" x14ac:dyDescent="0.25">
      <c r="A17" s="15">
        <f>IF(INDEX(TeamName,12)="","",INDEX(TeamName,12))</f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>
        <f>IF(A17="","",ROUND(SUM(B17:AF17)*1440,0)/1440)</f>
      </c>
      <c r="AH17" s="17">
        <f>IF(A17="","",ROUND(INDEX(TeamSoll,12)*AO17*1440,0)/1440)</f>
      </c>
      <c r="AI17" s="18">
        <f>IF(A17="","",IF(AS17&lt;0,"-","+")&amp;TEXT(ABS(AS17),"[h]:mm"))</f>
      </c>
      <c r="AJ17" s="18">
        <f>IF(A17="","",IF(AR17&lt;0,"-","+")&amp;TEXT(ABS(AR17),"[h]:mm"))</f>
      </c>
      <c r="AK17" s="19">
        <f>IF(A17="","",AP17)</f>
      </c>
      <c r="AL17" s="19">
        <f>IF(A17="","",AQ17)</f>
      </c>
      <c r="AM17" s="20">
        <f>IF(OR(A17="",AT17=0),"",AT17&amp;IF(AT17=1," Tag"," Tage")&amp;" über 10 Std. (§ 3)")</f>
      </c>
      <c r="AN17" s="1"/>
      <c r="AO17" s="21">
        <f>SUMPRODUCT((B$3:AF$3&gt;0)*(WEEKDAY(B$3:AF$3,2)&lt;=INDEX(TeamTage,12))*(1-B$2:AF$2)*(UPPER(B17:AF17)&lt;&gt;"U")*(UPPER(B17:AF17)&lt;&gt;"K"))</f>
      </c>
      <c r="AP17" s="21">
        <f>SUMPRODUCT((B$3:AF$3&gt;0)*(WEEKDAY(B$3:AF$3,2)&lt;=INDEX(TeamTage,12))*(1-B$2:AF$2)*(UPPER(B17:AF17)="U"))</f>
      </c>
      <c r="AQ17" s="21">
        <f>SUMPRODUCT((B$3:AF$3&gt;0)*(WEEKDAY(B$3:AF$3,2)&lt;=INDEX(TeamTage,12))*(1-B$2:AF$2)*(UPPER(B17:AF17)="K"))</f>
      </c>
      <c r="AR17" s="21">
        <f>IF(A17="",0,ROUND(('November'!AR17+AS17)*1440,0)/1440)</f>
      </c>
      <c r="AS17" s="21">
        <f>N(AG17)-N(AH17)</f>
      </c>
      <c r="AT17" s="21">
        <f>SUMPRODUCT(ISNUMBER(B17:AF17)*(B17:AF17&gt;600.5/1440))</f>
      </c>
    </row>
    <row r="18" spans="1:46" x14ac:dyDescent="0.25">
      <c r="A18" s="15">
        <f>IF(INDEX(TeamName,13)="","",INDEX(TeamName,13))</f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>IF(A18="","",ROUND(SUM(B18:AF18)*1440,0)/1440)</f>
      </c>
      <c r="AH18" s="17">
        <f>IF(A18="","",ROUND(INDEX(TeamSoll,13)*AO18*1440,0)/1440)</f>
      </c>
      <c r="AI18" s="18">
        <f>IF(A18="","",IF(AS18&lt;0,"-","+")&amp;TEXT(ABS(AS18),"[h]:mm"))</f>
      </c>
      <c r="AJ18" s="18">
        <f>IF(A18="","",IF(AR18&lt;0,"-","+")&amp;TEXT(ABS(AR18),"[h]:mm"))</f>
      </c>
      <c r="AK18" s="19">
        <f>IF(A18="","",AP18)</f>
      </c>
      <c r="AL18" s="19">
        <f>IF(A18="","",AQ18)</f>
      </c>
      <c r="AM18" s="20">
        <f>IF(OR(A18="",AT18=0),"",AT18&amp;IF(AT18=1," Tag"," Tage")&amp;" über 10 Std. (§ 3)")</f>
      </c>
      <c r="AN18" s="1"/>
      <c r="AO18" s="21">
        <f>SUMPRODUCT((B$3:AF$3&gt;0)*(WEEKDAY(B$3:AF$3,2)&lt;=INDEX(TeamTage,13))*(1-B$2:AF$2)*(UPPER(B18:AF18)&lt;&gt;"U")*(UPPER(B18:AF18)&lt;&gt;"K"))</f>
      </c>
      <c r="AP18" s="21">
        <f>SUMPRODUCT((B$3:AF$3&gt;0)*(WEEKDAY(B$3:AF$3,2)&lt;=INDEX(TeamTage,13))*(1-B$2:AF$2)*(UPPER(B18:AF18)="U"))</f>
      </c>
      <c r="AQ18" s="21">
        <f>SUMPRODUCT((B$3:AF$3&gt;0)*(WEEKDAY(B$3:AF$3,2)&lt;=INDEX(TeamTage,13))*(1-B$2:AF$2)*(UPPER(B18:AF18)="K"))</f>
      </c>
      <c r="AR18" s="21">
        <f>IF(A18="",0,ROUND(('November'!AR18+AS18)*1440,0)/1440)</f>
      </c>
      <c r="AS18" s="21">
        <f>N(AG18)-N(AH18)</f>
      </c>
      <c r="AT18" s="21">
        <f>SUMPRODUCT(ISNUMBER(B18:AF18)*(B18:AF18&gt;600.5/1440))</f>
      </c>
    </row>
    <row r="19" spans="1:46" x14ac:dyDescent="0.25">
      <c r="A19" s="15">
        <f>IF(INDEX(TeamName,14)="","",INDEX(TeamName,14))</f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>IF(A19="","",ROUND(SUM(B19:AF19)*1440,0)/1440)</f>
      </c>
      <c r="AH19" s="17">
        <f>IF(A19="","",ROUND(INDEX(TeamSoll,14)*AO19*1440,0)/1440)</f>
      </c>
      <c r="AI19" s="18">
        <f>IF(A19="","",IF(AS19&lt;0,"-","+")&amp;TEXT(ABS(AS19),"[h]:mm"))</f>
      </c>
      <c r="AJ19" s="18">
        <f>IF(A19="","",IF(AR19&lt;0,"-","+")&amp;TEXT(ABS(AR19),"[h]:mm"))</f>
      </c>
      <c r="AK19" s="19">
        <f>IF(A19="","",AP19)</f>
      </c>
      <c r="AL19" s="19">
        <f>IF(A19="","",AQ19)</f>
      </c>
      <c r="AM19" s="20">
        <f>IF(OR(A19="",AT19=0),"",AT19&amp;IF(AT19=1," Tag"," Tage")&amp;" über 10 Std. (§ 3)")</f>
      </c>
      <c r="AN19" s="1"/>
      <c r="AO19" s="21">
        <f>SUMPRODUCT((B$3:AF$3&gt;0)*(WEEKDAY(B$3:AF$3,2)&lt;=INDEX(TeamTage,14))*(1-B$2:AF$2)*(UPPER(B19:AF19)&lt;&gt;"U")*(UPPER(B19:AF19)&lt;&gt;"K"))</f>
      </c>
      <c r="AP19" s="21">
        <f>SUMPRODUCT((B$3:AF$3&gt;0)*(WEEKDAY(B$3:AF$3,2)&lt;=INDEX(TeamTage,14))*(1-B$2:AF$2)*(UPPER(B19:AF19)="U"))</f>
      </c>
      <c r="AQ19" s="21">
        <f>SUMPRODUCT((B$3:AF$3&gt;0)*(WEEKDAY(B$3:AF$3,2)&lt;=INDEX(TeamTage,14))*(1-B$2:AF$2)*(UPPER(B19:AF19)="K"))</f>
      </c>
      <c r="AR19" s="21">
        <f>IF(A19="",0,ROUND(('November'!AR19+AS19)*1440,0)/1440)</f>
      </c>
      <c r="AS19" s="21">
        <f>N(AG19)-N(AH19)</f>
      </c>
      <c r="AT19" s="21">
        <f>SUMPRODUCT(ISNUMBER(B19:AF19)*(B19:AF19&gt;600.5/1440))</f>
      </c>
    </row>
    <row r="20" spans="1:46" x14ac:dyDescent="0.25">
      <c r="A20" s="15">
        <f>IF(INDEX(TeamName,15)="","",INDEX(TeamName,15))</f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>
        <f>IF(A20="","",ROUND(SUM(B20:AF20)*1440,0)/1440)</f>
      </c>
      <c r="AH20" s="17">
        <f>IF(A20="","",ROUND(INDEX(TeamSoll,15)*AO20*1440,0)/1440)</f>
      </c>
      <c r="AI20" s="18">
        <f>IF(A20="","",IF(AS20&lt;0,"-","+")&amp;TEXT(ABS(AS20),"[h]:mm"))</f>
      </c>
      <c r="AJ20" s="18">
        <f>IF(A20="","",IF(AR20&lt;0,"-","+")&amp;TEXT(ABS(AR20),"[h]:mm"))</f>
      </c>
      <c r="AK20" s="19">
        <f>IF(A20="","",AP20)</f>
      </c>
      <c r="AL20" s="19">
        <f>IF(A20="","",AQ20)</f>
      </c>
      <c r="AM20" s="20">
        <f>IF(OR(A20="",AT20=0),"",AT20&amp;IF(AT20=1," Tag"," Tage")&amp;" über 10 Std. (§ 3)")</f>
      </c>
      <c r="AN20" s="1"/>
      <c r="AO20" s="21">
        <f>SUMPRODUCT((B$3:AF$3&gt;0)*(WEEKDAY(B$3:AF$3,2)&lt;=INDEX(TeamTage,15))*(1-B$2:AF$2)*(UPPER(B20:AF20)&lt;&gt;"U")*(UPPER(B20:AF20)&lt;&gt;"K"))</f>
      </c>
      <c r="AP20" s="21">
        <f>SUMPRODUCT((B$3:AF$3&gt;0)*(WEEKDAY(B$3:AF$3,2)&lt;=INDEX(TeamTage,15))*(1-B$2:AF$2)*(UPPER(B20:AF20)="U"))</f>
      </c>
      <c r="AQ20" s="21">
        <f>SUMPRODUCT((B$3:AF$3&gt;0)*(WEEKDAY(B$3:AF$3,2)&lt;=INDEX(TeamTage,15))*(1-B$2:AF$2)*(UPPER(B20:AF20)="K"))</f>
      </c>
      <c r="AR20" s="21">
        <f>IF(A20="",0,ROUND(('November'!AR20+AS20)*1440,0)/1440)</f>
      </c>
      <c r="AS20" s="21">
        <f>N(AG20)-N(AH20)</f>
      </c>
      <c r="AT20" s="21">
        <f>SUMPRODUCT(ISNUMBER(B20:AF20)*(B20:AF20&gt;600.5/1440))</f>
      </c>
    </row>
    <row r="21" spans="1:46" x14ac:dyDescent="0.25">
      <c r="A21" s="15">
        <f>IF(INDEX(TeamName,16)="","",INDEX(TeamName,16))</f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>
        <f>IF(A21="","",ROUND(SUM(B21:AF21)*1440,0)/1440)</f>
      </c>
      <c r="AH21" s="17">
        <f>IF(A21="","",ROUND(INDEX(TeamSoll,16)*AO21*1440,0)/1440)</f>
      </c>
      <c r="AI21" s="18">
        <f>IF(A21="","",IF(AS21&lt;0,"-","+")&amp;TEXT(ABS(AS21),"[h]:mm"))</f>
      </c>
      <c r="AJ21" s="18">
        <f>IF(A21="","",IF(AR21&lt;0,"-","+")&amp;TEXT(ABS(AR21),"[h]:mm"))</f>
      </c>
      <c r="AK21" s="19">
        <f>IF(A21="","",AP21)</f>
      </c>
      <c r="AL21" s="19">
        <f>IF(A21="","",AQ21)</f>
      </c>
      <c r="AM21" s="20">
        <f>IF(OR(A21="",AT21=0),"",AT21&amp;IF(AT21=1," Tag"," Tage")&amp;" über 10 Std. (§ 3)")</f>
      </c>
      <c r="AN21" s="1"/>
      <c r="AO21" s="21">
        <f>SUMPRODUCT((B$3:AF$3&gt;0)*(WEEKDAY(B$3:AF$3,2)&lt;=INDEX(TeamTage,16))*(1-B$2:AF$2)*(UPPER(B21:AF21)&lt;&gt;"U")*(UPPER(B21:AF21)&lt;&gt;"K"))</f>
      </c>
      <c r="AP21" s="21">
        <f>SUMPRODUCT((B$3:AF$3&gt;0)*(WEEKDAY(B$3:AF$3,2)&lt;=INDEX(TeamTage,16))*(1-B$2:AF$2)*(UPPER(B21:AF21)="U"))</f>
      </c>
      <c r="AQ21" s="21">
        <f>SUMPRODUCT((B$3:AF$3&gt;0)*(WEEKDAY(B$3:AF$3,2)&lt;=INDEX(TeamTage,16))*(1-B$2:AF$2)*(UPPER(B21:AF21)="K"))</f>
      </c>
      <c r="AR21" s="21">
        <f>IF(A21="",0,ROUND(('November'!AR21+AS21)*1440,0)/1440)</f>
      </c>
      <c r="AS21" s="21">
        <f>N(AG21)-N(AH21)</f>
      </c>
      <c r="AT21" s="21">
        <f>SUMPRODUCT(ISNUMBER(B21:AF21)*(B21:AF21&gt;600.5/1440))</f>
      </c>
    </row>
    <row r="22" spans="1:46" x14ac:dyDescent="0.25">
      <c r="A22" s="15">
        <f>IF(INDEX(TeamName,17)="","",INDEX(TeamName,17))</f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>
        <f>IF(A22="","",ROUND(SUM(B22:AF22)*1440,0)/1440)</f>
      </c>
      <c r="AH22" s="17">
        <f>IF(A22="","",ROUND(INDEX(TeamSoll,17)*AO22*1440,0)/1440)</f>
      </c>
      <c r="AI22" s="18">
        <f>IF(A22="","",IF(AS22&lt;0,"-","+")&amp;TEXT(ABS(AS22),"[h]:mm"))</f>
      </c>
      <c r="AJ22" s="18">
        <f>IF(A22="","",IF(AR22&lt;0,"-","+")&amp;TEXT(ABS(AR22),"[h]:mm"))</f>
      </c>
      <c r="AK22" s="19">
        <f>IF(A22="","",AP22)</f>
      </c>
      <c r="AL22" s="19">
        <f>IF(A22="","",AQ22)</f>
      </c>
      <c r="AM22" s="20">
        <f>IF(OR(A22="",AT22=0),"",AT22&amp;IF(AT22=1," Tag"," Tage")&amp;" über 10 Std. (§ 3)")</f>
      </c>
      <c r="AN22" s="1"/>
      <c r="AO22" s="21">
        <f>SUMPRODUCT((B$3:AF$3&gt;0)*(WEEKDAY(B$3:AF$3,2)&lt;=INDEX(TeamTage,17))*(1-B$2:AF$2)*(UPPER(B22:AF22)&lt;&gt;"U")*(UPPER(B22:AF22)&lt;&gt;"K"))</f>
      </c>
      <c r="AP22" s="21">
        <f>SUMPRODUCT((B$3:AF$3&gt;0)*(WEEKDAY(B$3:AF$3,2)&lt;=INDEX(TeamTage,17))*(1-B$2:AF$2)*(UPPER(B22:AF22)="U"))</f>
      </c>
      <c r="AQ22" s="21">
        <f>SUMPRODUCT((B$3:AF$3&gt;0)*(WEEKDAY(B$3:AF$3,2)&lt;=INDEX(TeamTage,17))*(1-B$2:AF$2)*(UPPER(B22:AF22)="K"))</f>
      </c>
      <c r="AR22" s="21">
        <f>IF(A22="",0,ROUND(('November'!AR22+AS22)*1440,0)/1440)</f>
      </c>
      <c r="AS22" s="21">
        <f>N(AG22)-N(AH22)</f>
      </c>
      <c r="AT22" s="21">
        <f>SUMPRODUCT(ISNUMBER(B22:AF22)*(B22:AF22&gt;600.5/1440))</f>
      </c>
    </row>
    <row r="23" spans="1:46" x14ac:dyDescent="0.25">
      <c r="A23" s="15">
        <f>IF(INDEX(TeamName,18)="","",INDEX(TeamName,18))</f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>
        <f>IF(A23="","",ROUND(SUM(B23:AF23)*1440,0)/1440)</f>
      </c>
      <c r="AH23" s="17">
        <f>IF(A23="","",ROUND(INDEX(TeamSoll,18)*AO23*1440,0)/1440)</f>
      </c>
      <c r="AI23" s="18">
        <f>IF(A23="","",IF(AS23&lt;0,"-","+")&amp;TEXT(ABS(AS23),"[h]:mm"))</f>
      </c>
      <c r="AJ23" s="18">
        <f>IF(A23="","",IF(AR23&lt;0,"-","+")&amp;TEXT(ABS(AR23),"[h]:mm"))</f>
      </c>
      <c r="AK23" s="19">
        <f>IF(A23="","",AP23)</f>
      </c>
      <c r="AL23" s="19">
        <f>IF(A23="","",AQ23)</f>
      </c>
      <c r="AM23" s="20">
        <f>IF(OR(A23="",AT23=0),"",AT23&amp;IF(AT23=1," Tag"," Tage")&amp;" über 10 Std. (§ 3)")</f>
      </c>
      <c r="AN23" s="1"/>
      <c r="AO23" s="21">
        <f>SUMPRODUCT((B$3:AF$3&gt;0)*(WEEKDAY(B$3:AF$3,2)&lt;=INDEX(TeamTage,18))*(1-B$2:AF$2)*(UPPER(B23:AF23)&lt;&gt;"U")*(UPPER(B23:AF23)&lt;&gt;"K"))</f>
      </c>
      <c r="AP23" s="21">
        <f>SUMPRODUCT((B$3:AF$3&gt;0)*(WEEKDAY(B$3:AF$3,2)&lt;=INDEX(TeamTage,18))*(1-B$2:AF$2)*(UPPER(B23:AF23)="U"))</f>
      </c>
      <c r="AQ23" s="21">
        <f>SUMPRODUCT((B$3:AF$3&gt;0)*(WEEKDAY(B$3:AF$3,2)&lt;=INDEX(TeamTage,18))*(1-B$2:AF$2)*(UPPER(B23:AF23)="K"))</f>
      </c>
      <c r="AR23" s="21">
        <f>IF(A23="",0,ROUND(('November'!AR23+AS23)*1440,0)/1440)</f>
      </c>
      <c r="AS23" s="21">
        <f>N(AG23)-N(AH23)</f>
      </c>
      <c r="AT23" s="21">
        <f>SUMPRODUCT(ISNUMBER(B23:AF23)*(B23:AF23&gt;600.5/1440))</f>
      </c>
    </row>
    <row r="24" spans="1:46" x14ac:dyDescent="0.25">
      <c r="A24" s="15">
        <f>IF(INDEX(TeamName,19)="","",INDEX(TeamName,19))</f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>
        <f>IF(A24="","",ROUND(SUM(B24:AF24)*1440,0)/1440)</f>
      </c>
      <c r="AH24" s="17">
        <f>IF(A24="","",ROUND(INDEX(TeamSoll,19)*AO24*1440,0)/1440)</f>
      </c>
      <c r="AI24" s="18">
        <f>IF(A24="","",IF(AS24&lt;0,"-","+")&amp;TEXT(ABS(AS24),"[h]:mm"))</f>
      </c>
      <c r="AJ24" s="18">
        <f>IF(A24="","",IF(AR24&lt;0,"-","+")&amp;TEXT(ABS(AR24),"[h]:mm"))</f>
      </c>
      <c r="AK24" s="19">
        <f>IF(A24="","",AP24)</f>
      </c>
      <c r="AL24" s="19">
        <f>IF(A24="","",AQ24)</f>
      </c>
      <c r="AM24" s="20">
        <f>IF(OR(A24="",AT24=0),"",AT24&amp;IF(AT24=1," Tag"," Tage")&amp;" über 10 Std. (§ 3)")</f>
      </c>
      <c r="AN24" s="1"/>
      <c r="AO24" s="21">
        <f>SUMPRODUCT((B$3:AF$3&gt;0)*(WEEKDAY(B$3:AF$3,2)&lt;=INDEX(TeamTage,19))*(1-B$2:AF$2)*(UPPER(B24:AF24)&lt;&gt;"U")*(UPPER(B24:AF24)&lt;&gt;"K"))</f>
      </c>
      <c r="AP24" s="21">
        <f>SUMPRODUCT((B$3:AF$3&gt;0)*(WEEKDAY(B$3:AF$3,2)&lt;=INDEX(TeamTage,19))*(1-B$2:AF$2)*(UPPER(B24:AF24)="U"))</f>
      </c>
      <c r="AQ24" s="21">
        <f>SUMPRODUCT((B$3:AF$3&gt;0)*(WEEKDAY(B$3:AF$3,2)&lt;=INDEX(TeamTage,19))*(1-B$2:AF$2)*(UPPER(B24:AF24)="K"))</f>
      </c>
      <c r="AR24" s="21">
        <f>IF(A24="",0,ROUND(('November'!AR24+AS24)*1440,0)/1440)</f>
      </c>
      <c r="AS24" s="21">
        <f>N(AG24)-N(AH24)</f>
      </c>
      <c r="AT24" s="21">
        <f>SUMPRODUCT(ISNUMBER(B24:AF24)*(B24:AF24&gt;600.5/1440))</f>
      </c>
    </row>
    <row r="25" spans="1:46" x14ac:dyDescent="0.25">
      <c r="A25" s="15">
        <f>IF(INDEX(TeamName,20)="","",INDEX(TeamName,20))</f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>
        <f>IF(A25="","",ROUND(SUM(B25:AF25)*1440,0)/1440)</f>
      </c>
      <c r="AH25" s="17">
        <f>IF(A25="","",ROUND(INDEX(TeamSoll,20)*AO25*1440,0)/1440)</f>
      </c>
      <c r="AI25" s="18">
        <f>IF(A25="","",IF(AS25&lt;0,"-","+")&amp;TEXT(ABS(AS25),"[h]:mm"))</f>
      </c>
      <c r="AJ25" s="18">
        <f>IF(A25="","",IF(AR25&lt;0,"-","+")&amp;TEXT(ABS(AR25),"[h]:mm"))</f>
      </c>
      <c r="AK25" s="19">
        <f>IF(A25="","",AP25)</f>
      </c>
      <c r="AL25" s="19">
        <f>IF(A25="","",AQ25)</f>
      </c>
      <c r="AM25" s="20">
        <f>IF(OR(A25="",AT25=0),"",AT25&amp;IF(AT25=1," Tag"," Tage")&amp;" über 10 Std. (§ 3)")</f>
      </c>
      <c r="AN25" s="1"/>
      <c r="AO25" s="21">
        <f>SUMPRODUCT((B$3:AF$3&gt;0)*(WEEKDAY(B$3:AF$3,2)&lt;=INDEX(TeamTage,20))*(1-B$2:AF$2)*(UPPER(B25:AF25)&lt;&gt;"U")*(UPPER(B25:AF25)&lt;&gt;"K"))</f>
      </c>
      <c r="AP25" s="21">
        <f>SUMPRODUCT((B$3:AF$3&gt;0)*(WEEKDAY(B$3:AF$3,2)&lt;=INDEX(TeamTage,20))*(1-B$2:AF$2)*(UPPER(B25:AF25)="U"))</f>
      </c>
      <c r="AQ25" s="21">
        <f>SUMPRODUCT((B$3:AF$3&gt;0)*(WEEKDAY(B$3:AF$3,2)&lt;=INDEX(TeamTage,20))*(1-B$2:AF$2)*(UPPER(B25:AF25)="K"))</f>
      </c>
      <c r="AR25" s="21">
        <f>IF(A25="",0,ROUND(('November'!AR25+AS25)*1440,0)/1440)</f>
      </c>
      <c r="AS25" s="21">
        <f>N(AG25)-N(AH25)</f>
      </c>
      <c r="AT25" s="21">
        <f>SUMPRODUCT(ISNUMBER(B25:AF25)*(B25:AF25&gt;600.5/1440))</f>
      </c>
    </row>
    <row r="26" spans="1:35" x14ac:dyDescent="0.25">
      <c r="A26" s="22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>
        <f>SUM(AG6:AG25)</f>
      </c>
      <c r="AH26" s="23">
        <f>SUM(AH6:AH25)</f>
      </c>
      <c r="AI26" s="24">
        <f>IF(ROUND(SUM(AS6:AS25)*1440,0)/1440&lt;0,"-","+")&amp;TEXT(ABS(ROUND(SUM(AS6:AS25)*1440,0)/1440),"[h]:mm")</f>
      </c>
    </row>
    <row r="27" spans="1:1" x14ac:dyDescent="0.25">
      <c r="A27" s="25" t="s">
        <v>37</v>
      </c>
    </row>
    <row r="29" spans="1:1" x14ac:dyDescent="0.25">
      <c r="A29" s="26" t="s">
        <v>38</v>
      </c>
    </row>
  </sheetData>
  <sheetProtection sheet="1" formatCells="0" formatColumns="0" formatRows="0"/>
  <mergeCells count="7">
    <mergeCell ref="AG4:AG5"/>
    <mergeCell ref="AH4:AH5"/>
    <mergeCell ref="AI4:AI5"/>
    <mergeCell ref="AJ4:AJ5"/>
    <mergeCell ref="AK4:AK5"/>
    <mergeCell ref="AL4:AL5"/>
    <mergeCell ref="AM4:AM5"/>
  </mergeCells>
  <conditionalFormatting sqref="B4:AF25">
    <cfRule type="expression" dxfId="44" priority="1">
      <formula>B$3=0</formula>
    </cfRule>
    <cfRule type="expression" dxfId="45" priority="2">
      <formula>AND(ROW()&gt;=6,ISNUMBER(B4),B4&gt;600.5/1440)</formula>
    </cfRule>
    <cfRule type="expression" dxfId="46" priority="3">
      <formula>B$2=1</formula>
    </cfRule>
    <cfRule type="expression" dxfId="47" priority="4">
      <formula>WEEKDAY(B$3,2)&gt;5</formula>
    </cfRule>
  </conditionalFormatting>
  <dataValidations count="620">
    <dataValidation type="custom" allowBlank="1" showErrorMessage="1" errorTitle="Arbeitszeit" error="Bitte die Stunden als hh:mm eintragen (z. B. 8:15), oder U für Urlaub, K für krank." sqref="AA10">
      <formula1>OR(ISNUMBER(AA10),UPPER(AA10)="U",UPPER(AA10)="K")</formula1>
    </dataValidation>
    <dataValidation type="custom" allowBlank="1" showErrorMessage="1" errorTitle="Arbeitszeit" error="Bitte die Stunden als hh:mm eintragen (z. B. 8:15), oder U für Urlaub, K für krank." sqref="AA11">
      <formula1>OR(ISNUMBER(AA11),UPPER(AA11)="U",UPPER(AA11)="K")</formula1>
    </dataValidation>
    <dataValidation type="custom" allowBlank="1" showErrorMessage="1" errorTitle="Arbeitszeit" error="Bitte die Stunden als hh:mm eintragen (z. B. 8:15), oder U für Urlaub, K für krank." sqref="AA12">
      <formula1>OR(ISNUMBER(AA12),UPPER(AA12)="U",UPPER(AA12)="K")</formula1>
    </dataValidation>
    <dataValidation type="custom" allowBlank="1" showErrorMessage="1" errorTitle="Arbeitszeit" error="Bitte die Stunden als hh:mm eintragen (z. B. 8:15), oder U für Urlaub, K für krank." sqref="AA13">
      <formula1>OR(ISNUMBER(AA13),UPPER(AA13)="U",UPPER(AA13)="K")</formula1>
    </dataValidation>
    <dataValidation type="custom" allowBlank="1" showErrorMessage="1" errorTitle="Arbeitszeit" error="Bitte die Stunden als hh:mm eintragen (z. B. 8:15), oder U für Urlaub, K für krank." sqref="AA14">
      <formula1>OR(ISNUMBER(AA14),UPPER(AA14)="U",UPPER(AA14)="K")</formula1>
    </dataValidation>
    <dataValidation type="custom" allowBlank="1" showErrorMessage="1" errorTitle="Arbeitszeit" error="Bitte die Stunden als hh:mm eintragen (z. B. 8:15), oder U für Urlaub, K für krank." sqref="AA15">
      <formula1>OR(ISNUMBER(AA15),UPPER(AA15)="U",UPPER(AA15)="K")</formula1>
    </dataValidation>
    <dataValidation type="custom" allowBlank="1" showErrorMessage="1" errorTitle="Arbeitszeit" error="Bitte die Stunden als hh:mm eintragen (z. B. 8:15), oder U für Urlaub, K für krank." sqref="AA16">
      <formula1>OR(ISNUMBER(AA16),UPPER(AA16)="U",UPPER(AA16)="K")</formula1>
    </dataValidation>
    <dataValidation type="custom" allowBlank="1" showErrorMessage="1" errorTitle="Arbeitszeit" error="Bitte die Stunden als hh:mm eintragen (z. B. 8:15), oder U für Urlaub, K für krank." sqref="AA17">
      <formula1>OR(ISNUMBER(AA17),UPPER(AA17)="U",UPPER(AA17)="K")</formula1>
    </dataValidation>
    <dataValidation type="custom" allowBlank="1" showErrorMessage="1" errorTitle="Arbeitszeit" error="Bitte die Stunden als hh:mm eintragen (z. B. 8:15), oder U für Urlaub, K für krank." sqref="AA18">
      <formula1>OR(ISNUMBER(AA18),UPPER(AA18)="U",UPPER(AA18)="K")</formula1>
    </dataValidation>
    <dataValidation type="custom" allowBlank="1" showErrorMessage="1" errorTitle="Arbeitszeit" error="Bitte die Stunden als hh:mm eintragen (z. B. 8:15), oder U für Urlaub, K für krank." sqref="AA19">
      <formula1>OR(ISNUMBER(AA19),UPPER(AA19)="U",UPPER(AA19)="K")</formula1>
    </dataValidation>
    <dataValidation type="custom" allowBlank="1" showErrorMessage="1" errorTitle="Arbeitszeit" error="Bitte die Stunden als hh:mm eintragen (z. B. 8:15), oder U für Urlaub, K für krank." sqref="AA20">
      <formula1>OR(ISNUMBER(AA20),UPPER(AA20)="U",UPPER(AA20)="K")</formula1>
    </dataValidation>
    <dataValidation type="custom" allowBlank="1" showErrorMessage="1" errorTitle="Arbeitszeit" error="Bitte die Stunden als hh:mm eintragen (z. B. 8:15), oder U für Urlaub, K für krank." sqref="AA21">
      <formula1>OR(ISNUMBER(AA21),UPPER(AA21)="U",UPPER(AA21)="K")</formula1>
    </dataValidation>
    <dataValidation type="custom" allowBlank="1" showErrorMessage="1" errorTitle="Arbeitszeit" error="Bitte die Stunden als hh:mm eintragen (z. B. 8:15), oder U für Urlaub, K für krank." sqref="AA22">
      <formula1>OR(ISNUMBER(AA22),UPPER(AA22)="U",UPPER(AA22)="K")</formula1>
    </dataValidation>
    <dataValidation type="custom" allowBlank="1" showErrorMessage="1" errorTitle="Arbeitszeit" error="Bitte die Stunden als hh:mm eintragen (z. B. 8:15), oder U für Urlaub, K für krank." sqref="AA23">
      <formula1>OR(ISNUMBER(AA23),UPPER(AA23)="U",UPPER(AA23)="K")</formula1>
    </dataValidation>
    <dataValidation type="custom" allowBlank="1" showErrorMessage="1" errorTitle="Arbeitszeit" error="Bitte die Stunden als hh:mm eintragen (z. B. 8:15), oder U für Urlaub, K für krank." sqref="AA24">
      <formula1>OR(ISNUMBER(AA24),UPPER(AA24)="U",UPPER(AA24)="K")</formula1>
    </dataValidation>
    <dataValidation type="custom" allowBlank="1" showErrorMessage="1" errorTitle="Arbeitszeit" error="Bitte die Stunden als hh:mm eintragen (z. B. 8:15), oder U für Urlaub, K für krank." sqref="AA25">
      <formula1>OR(ISNUMBER(AA25),UPPER(AA25)="U",UPPER(AA25)="K")</formula1>
    </dataValidation>
    <dataValidation type="custom" allowBlank="1" showErrorMessage="1" errorTitle="Arbeitszeit" error="Bitte die Stunden als hh:mm eintragen (z. B. 8:15), oder U für Urlaub, K für krank." sqref="AA6">
      <formula1>OR(ISNUMBER(AA6),UPPER(AA6)="U",UPPER(AA6)="K")</formula1>
    </dataValidation>
    <dataValidation type="custom" allowBlank="1" showErrorMessage="1" errorTitle="Arbeitszeit" error="Bitte die Stunden als hh:mm eintragen (z. B. 8:15), oder U für Urlaub, K für krank." sqref="AA7">
      <formula1>OR(ISNUMBER(AA7),UPPER(AA7)="U",UPPER(AA7)="K")</formula1>
    </dataValidation>
    <dataValidation type="custom" allowBlank="1" showErrorMessage="1" errorTitle="Arbeitszeit" error="Bitte die Stunden als hh:mm eintragen (z. B. 8:15), oder U für Urlaub, K für krank." sqref="AA8">
      <formula1>OR(ISNUMBER(AA8),UPPER(AA8)="U",UPPER(AA8)="K")</formula1>
    </dataValidation>
    <dataValidation type="custom" allowBlank="1" showErrorMessage="1" errorTitle="Arbeitszeit" error="Bitte die Stunden als hh:mm eintragen (z. B. 8:15), oder U für Urlaub, K für krank." sqref="AA9">
      <formula1>OR(ISNUMBER(AA9),UPPER(AA9)="U",UPPER(AA9)="K")</formula1>
    </dataValidation>
    <dataValidation type="custom" allowBlank="1" showErrorMessage="1" errorTitle="Arbeitszeit" error="Bitte die Stunden als hh:mm eintragen (z. B. 8:15), oder U für Urlaub, K für krank." sqref="AB10">
      <formula1>OR(ISNUMBER(AB10),UPPER(AB10)="U",UPPER(AB10)="K")</formula1>
    </dataValidation>
    <dataValidation type="custom" allowBlank="1" showErrorMessage="1" errorTitle="Arbeitszeit" error="Bitte die Stunden als hh:mm eintragen (z. B. 8:15), oder U für Urlaub, K für krank." sqref="AB11">
      <formula1>OR(ISNUMBER(AB11),UPPER(AB11)="U",UPPER(AB11)="K")</formula1>
    </dataValidation>
    <dataValidation type="custom" allowBlank="1" showErrorMessage="1" errorTitle="Arbeitszeit" error="Bitte die Stunden als hh:mm eintragen (z. B. 8:15), oder U für Urlaub, K für krank." sqref="AB12">
      <formula1>OR(ISNUMBER(AB12),UPPER(AB12)="U",UPPER(AB12)="K")</formula1>
    </dataValidation>
    <dataValidation type="custom" allowBlank="1" showErrorMessage="1" errorTitle="Arbeitszeit" error="Bitte die Stunden als hh:mm eintragen (z. B. 8:15), oder U für Urlaub, K für krank." sqref="AB13">
      <formula1>OR(ISNUMBER(AB13),UPPER(AB13)="U",UPPER(AB13)="K")</formula1>
    </dataValidation>
    <dataValidation type="custom" allowBlank="1" showErrorMessage="1" errorTitle="Arbeitszeit" error="Bitte die Stunden als hh:mm eintragen (z. B. 8:15), oder U für Urlaub, K für krank." sqref="AB14">
      <formula1>OR(ISNUMBER(AB14),UPPER(AB14)="U",UPPER(AB14)="K")</formula1>
    </dataValidation>
    <dataValidation type="custom" allowBlank="1" showErrorMessage="1" errorTitle="Arbeitszeit" error="Bitte die Stunden als hh:mm eintragen (z. B. 8:15), oder U für Urlaub, K für krank." sqref="AB15">
      <formula1>OR(ISNUMBER(AB15),UPPER(AB15)="U",UPPER(AB15)="K")</formula1>
    </dataValidation>
    <dataValidation type="custom" allowBlank="1" showErrorMessage="1" errorTitle="Arbeitszeit" error="Bitte die Stunden als hh:mm eintragen (z. B. 8:15), oder U für Urlaub, K für krank." sqref="AB16">
      <formula1>OR(ISNUMBER(AB16),UPPER(AB16)="U",UPPER(AB16)="K")</formula1>
    </dataValidation>
    <dataValidation type="custom" allowBlank="1" showErrorMessage="1" errorTitle="Arbeitszeit" error="Bitte die Stunden als hh:mm eintragen (z. B. 8:15), oder U für Urlaub, K für krank." sqref="AB17">
      <formula1>OR(ISNUMBER(AB17),UPPER(AB17)="U",UPPER(AB17)="K")</formula1>
    </dataValidation>
    <dataValidation type="custom" allowBlank="1" showErrorMessage="1" errorTitle="Arbeitszeit" error="Bitte die Stunden als hh:mm eintragen (z. B. 8:15), oder U für Urlaub, K für krank." sqref="AB18">
      <formula1>OR(ISNUMBER(AB18),UPPER(AB18)="U",UPPER(AB18)="K")</formula1>
    </dataValidation>
    <dataValidation type="custom" allowBlank="1" showErrorMessage="1" errorTitle="Arbeitszeit" error="Bitte die Stunden als hh:mm eintragen (z. B. 8:15), oder U für Urlaub, K für krank." sqref="AB19">
      <formula1>OR(ISNUMBER(AB19),UPPER(AB19)="U",UPPER(AB19)="K")</formula1>
    </dataValidation>
    <dataValidation type="custom" allowBlank="1" showErrorMessage="1" errorTitle="Arbeitszeit" error="Bitte die Stunden als hh:mm eintragen (z. B. 8:15), oder U für Urlaub, K für krank." sqref="AB20">
      <formula1>OR(ISNUMBER(AB20),UPPER(AB20)="U",UPPER(AB20)="K")</formula1>
    </dataValidation>
    <dataValidation type="custom" allowBlank="1" showErrorMessage="1" errorTitle="Arbeitszeit" error="Bitte die Stunden als hh:mm eintragen (z. B. 8:15), oder U für Urlaub, K für krank." sqref="AB21">
      <formula1>OR(ISNUMBER(AB21),UPPER(AB21)="U",UPPER(AB21)="K")</formula1>
    </dataValidation>
    <dataValidation type="custom" allowBlank="1" showErrorMessage="1" errorTitle="Arbeitszeit" error="Bitte die Stunden als hh:mm eintragen (z. B. 8:15), oder U für Urlaub, K für krank." sqref="AB22">
      <formula1>OR(ISNUMBER(AB22),UPPER(AB22)="U",UPPER(AB22)="K")</formula1>
    </dataValidation>
    <dataValidation type="custom" allowBlank="1" showErrorMessage="1" errorTitle="Arbeitszeit" error="Bitte die Stunden als hh:mm eintragen (z. B. 8:15), oder U für Urlaub, K für krank." sqref="AB23">
      <formula1>OR(ISNUMBER(AB23),UPPER(AB23)="U",UPPER(AB23)="K")</formula1>
    </dataValidation>
    <dataValidation type="custom" allowBlank="1" showErrorMessage="1" errorTitle="Arbeitszeit" error="Bitte die Stunden als hh:mm eintragen (z. B. 8:15), oder U für Urlaub, K für krank." sqref="AB24">
      <formula1>OR(ISNUMBER(AB24),UPPER(AB24)="U",UPPER(AB24)="K")</formula1>
    </dataValidation>
    <dataValidation type="custom" allowBlank="1" showErrorMessage="1" errorTitle="Arbeitszeit" error="Bitte die Stunden als hh:mm eintragen (z. B. 8:15), oder U für Urlaub, K für krank." sqref="AB25">
      <formula1>OR(ISNUMBER(AB25),UPPER(AB25)="U",UPPER(AB25)="K")</formula1>
    </dataValidation>
    <dataValidation type="custom" allowBlank="1" showErrorMessage="1" errorTitle="Arbeitszeit" error="Bitte die Stunden als hh:mm eintragen (z. B. 8:15), oder U für Urlaub, K für krank." sqref="AB6">
      <formula1>OR(ISNUMBER(AB6),UPPER(AB6)="U",UPPER(AB6)="K")</formula1>
    </dataValidation>
    <dataValidation type="custom" allowBlank="1" showErrorMessage="1" errorTitle="Arbeitszeit" error="Bitte die Stunden als hh:mm eintragen (z. B. 8:15), oder U für Urlaub, K für krank." sqref="AB7">
      <formula1>OR(ISNUMBER(AB7),UPPER(AB7)="U",UPPER(AB7)="K")</formula1>
    </dataValidation>
    <dataValidation type="custom" allowBlank="1" showErrorMessage="1" errorTitle="Arbeitszeit" error="Bitte die Stunden als hh:mm eintragen (z. B. 8:15), oder U für Urlaub, K für krank." sqref="AB8">
      <formula1>OR(ISNUMBER(AB8),UPPER(AB8)="U",UPPER(AB8)="K")</formula1>
    </dataValidation>
    <dataValidation type="custom" allowBlank="1" showErrorMessage="1" errorTitle="Arbeitszeit" error="Bitte die Stunden als hh:mm eintragen (z. B. 8:15), oder U für Urlaub, K für krank." sqref="AB9">
      <formula1>OR(ISNUMBER(AB9),UPPER(AB9)="U",UPPER(AB9)="K")</formula1>
    </dataValidation>
    <dataValidation type="custom" allowBlank="1" showErrorMessage="1" errorTitle="Arbeitszeit" error="Bitte die Stunden als hh:mm eintragen (z. B. 8:15), oder U für Urlaub, K für krank." sqref="AC10">
      <formula1>OR(ISNUMBER(AC10),UPPER(AC10)="U",UPPER(AC10)="K")</formula1>
    </dataValidation>
    <dataValidation type="custom" allowBlank="1" showErrorMessage="1" errorTitle="Arbeitszeit" error="Bitte die Stunden als hh:mm eintragen (z. B. 8:15), oder U für Urlaub, K für krank." sqref="AC11">
      <formula1>OR(ISNUMBER(AC11),UPPER(AC11)="U",UPPER(AC11)="K")</formula1>
    </dataValidation>
    <dataValidation type="custom" allowBlank="1" showErrorMessage="1" errorTitle="Arbeitszeit" error="Bitte die Stunden als hh:mm eintragen (z. B. 8:15), oder U für Urlaub, K für krank." sqref="AC12">
      <formula1>OR(ISNUMBER(AC12),UPPER(AC12)="U",UPPER(AC12)="K")</formula1>
    </dataValidation>
    <dataValidation type="custom" allowBlank="1" showErrorMessage="1" errorTitle="Arbeitszeit" error="Bitte die Stunden als hh:mm eintragen (z. B. 8:15), oder U für Urlaub, K für krank." sqref="AC13">
      <formula1>OR(ISNUMBER(AC13),UPPER(AC13)="U",UPPER(AC13)="K")</formula1>
    </dataValidation>
    <dataValidation type="custom" allowBlank="1" showErrorMessage="1" errorTitle="Arbeitszeit" error="Bitte die Stunden als hh:mm eintragen (z. B. 8:15), oder U für Urlaub, K für krank." sqref="AC14">
      <formula1>OR(ISNUMBER(AC14),UPPER(AC14)="U",UPPER(AC14)="K")</formula1>
    </dataValidation>
    <dataValidation type="custom" allowBlank="1" showErrorMessage="1" errorTitle="Arbeitszeit" error="Bitte die Stunden als hh:mm eintragen (z. B. 8:15), oder U für Urlaub, K für krank." sqref="AC15">
      <formula1>OR(ISNUMBER(AC15),UPPER(AC15)="U",UPPER(AC15)="K")</formula1>
    </dataValidation>
    <dataValidation type="custom" allowBlank="1" showErrorMessage="1" errorTitle="Arbeitszeit" error="Bitte die Stunden als hh:mm eintragen (z. B. 8:15), oder U für Urlaub, K für krank." sqref="AC16">
      <formula1>OR(ISNUMBER(AC16),UPPER(AC16)="U",UPPER(AC16)="K")</formula1>
    </dataValidation>
    <dataValidation type="custom" allowBlank="1" showErrorMessage="1" errorTitle="Arbeitszeit" error="Bitte die Stunden als hh:mm eintragen (z. B. 8:15), oder U für Urlaub, K für krank." sqref="AC17">
      <formula1>OR(ISNUMBER(AC17),UPPER(AC17)="U",UPPER(AC17)="K")</formula1>
    </dataValidation>
    <dataValidation type="custom" allowBlank="1" showErrorMessage="1" errorTitle="Arbeitszeit" error="Bitte die Stunden als hh:mm eintragen (z. B. 8:15), oder U für Urlaub, K für krank." sqref="AC18">
      <formula1>OR(ISNUMBER(AC18),UPPER(AC18)="U",UPPER(AC18)="K")</formula1>
    </dataValidation>
    <dataValidation type="custom" allowBlank="1" showErrorMessage="1" errorTitle="Arbeitszeit" error="Bitte die Stunden als hh:mm eintragen (z. B. 8:15), oder U für Urlaub, K für krank." sqref="AC19">
      <formula1>OR(ISNUMBER(AC19),UPPER(AC19)="U",UPPER(AC19)="K")</formula1>
    </dataValidation>
    <dataValidation type="custom" allowBlank="1" showErrorMessage="1" errorTitle="Arbeitszeit" error="Bitte die Stunden als hh:mm eintragen (z. B. 8:15), oder U für Urlaub, K für krank." sqref="AC20">
      <formula1>OR(ISNUMBER(AC20),UPPER(AC20)="U",UPPER(AC20)="K")</formula1>
    </dataValidation>
    <dataValidation type="custom" allowBlank="1" showErrorMessage="1" errorTitle="Arbeitszeit" error="Bitte die Stunden als hh:mm eintragen (z. B. 8:15), oder U für Urlaub, K für krank." sqref="AC21">
      <formula1>OR(ISNUMBER(AC21),UPPER(AC21)="U",UPPER(AC21)="K")</formula1>
    </dataValidation>
    <dataValidation type="custom" allowBlank="1" showErrorMessage="1" errorTitle="Arbeitszeit" error="Bitte die Stunden als hh:mm eintragen (z. B. 8:15), oder U für Urlaub, K für krank." sqref="AC22">
      <formula1>OR(ISNUMBER(AC22),UPPER(AC22)="U",UPPER(AC22)="K")</formula1>
    </dataValidation>
    <dataValidation type="custom" allowBlank="1" showErrorMessage="1" errorTitle="Arbeitszeit" error="Bitte die Stunden als hh:mm eintragen (z. B. 8:15), oder U für Urlaub, K für krank." sqref="AC23">
      <formula1>OR(ISNUMBER(AC23),UPPER(AC23)="U",UPPER(AC23)="K")</formula1>
    </dataValidation>
    <dataValidation type="custom" allowBlank="1" showErrorMessage="1" errorTitle="Arbeitszeit" error="Bitte die Stunden als hh:mm eintragen (z. B. 8:15), oder U für Urlaub, K für krank." sqref="AC24">
      <formula1>OR(ISNUMBER(AC24),UPPER(AC24)="U",UPPER(AC24)="K")</formula1>
    </dataValidation>
    <dataValidation type="custom" allowBlank="1" showErrorMessage="1" errorTitle="Arbeitszeit" error="Bitte die Stunden als hh:mm eintragen (z. B. 8:15), oder U für Urlaub, K für krank." sqref="AC25">
      <formula1>OR(ISNUMBER(AC25),UPPER(AC25)="U",UPPER(AC25)="K")</formula1>
    </dataValidation>
    <dataValidation type="custom" allowBlank="1" showErrorMessage="1" errorTitle="Arbeitszeit" error="Bitte die Stunden als hh:mm eintragen (z. B. 8:15), oder U für Urlaub, K für krank." sqref="AC6">
      <formula1>OR(ISNUMBER(AC6),UPPER(AC6)="U",UPPER(AC6)="K")</formula1>
    </dataValidation>
    <dataValidation type="custom" allowBlank="1" showErrorMessage="1" errorTitle="Arbeitszeit" error="Bitte die Stunden als hh:mm eintragen (z. B. 8:15), oder U für Urlaub, K für krank." sqref="AC7">
      <formula1>OR(ISNUMBER(AC7),UPPER(AC7)="U",UPPER(AC7)="K")</formula1>
    </dataValidation>
    <dataValidation type="custom" allowBlank="1" showErrorMessage="1" errorTitle="Arbeitszeit" error="Bitte die Stunden als hh:mm eintragen (z. B. 8:15), oder U für Urlaub, K für krank." sqref="AC8">
      <formula1>OR(ISNUMBER(AC8),UPPER(AC8)="U",UPPER(AC8)="K")</formula1>
    </dataValidation>
    <dataValidation type="custom" allowBlank="1" showErrorMessage="1" errorTitle="Arbeitszeit" error="Bitte die Stunden als hh:mm eintragen (z. B. 8:15), oder U für Urlaub, K für krank." sqref="AC9">
      <formula1>OR(ISNUMBER(AC9),UPPER(AC9)="U",UPPER(AC9)="K")</formula1>
    </dataValidation>
    <dataValidation type="custom" allowBlank="1" showErrorMessage="1" errorTitle="Arbeitszeit" error="Bitte die Stunden als hh:mm eintragen (z. B. 8:15), oder U für Urlaub, K für krank." sqref="AD10">
      <formula1>OR(ISNUMBER(AD10),UPPER(AD10)="U",UPPER(AD10)="K")</formula1>
    </dataValidation>
    <dataValidation type="custom" allowBlank="1" showErrorMessage="1" errorTitle="Arbeitszeit" error="Bitte die Stunden als hh:mm eintragen (z. B. 8:15), oder U für Urlaub, K für krank." sqref="AD11">
      <formula1>OR(ISNUMBER(AD11),UPPER(AD11)="U",UPPER(AD11)="K")</formula1>
    </dataValidation>
    <dataValidation type="custom" allowBlank="1" showErrorMessage="1" errorTitle="Arbeitszeit" error="Bitte die Stunden als hh:mm eintragen (z. B. 8:15), oder U für Urlaub, K für krank." sqref="AD12">
      <formula1>OR(ISNUMBER(AD12),UPPER(AD12)="U",UPPER(AD12)="K")</formula1>
    </dataValidation>
    <dataValidation type="custom" allowBlank="1" showErrorMessage="1" errorTitle="Arbeitszeit" error="Bitte die Stunden als hh:mm eintragen (z. B. 8:15), oder U für Urlaub, K für krank." sqref="AD13">
      <formula1>OR(ISNUMBER(AD13),UPPER(AD13)="U",UPPER(AD13)="K")</formula1>
    </dataValidation>
    <dataValidation type="custom" allowBlank="1" showErrorMessage="1" errorTitle="Arbeitszeit" error="Bitte die Stunden als hh:mm eintragen (z. B. 8:15), oder U für Urlaub, K für krank." sqref="AD14">
      <formula1>OR(ISNUMBER(AD14),UPPER(AD14)="U",UPPER(AD14)="K")</formula1>
    </dataValidation>
    <dataValidation type="custom" allowBlank="1" showErrorMessage="1" errorTitle="Arbeitszeit" error="Bitte die Stunden als hh:mm eintragen (z. B. 8:15), oder U für Urlaub, K für krank." sqref="AD15">
      <formula1>OR(ISNUMBER(AD15),UPPER(AD15)="U",UPPER(AD15)="K")</formula1>
    </dataValidation>
    <dataValidation type="custom" allowBlank="1" showErrorMessage="1" errorTitle="Arbeitszeit" error="Bitte die Stunden als hh:mm eintragen (z. B. 8:15), oder U für Urlaub, K für krank." sqref="AD16">
      <formula1>OR(ISNUMBER(AD16),UPPER(AD16)="U",UPPER(AD16)="K")</formula1>
    </dataValidation>
    <dataValidation type="custom" allowBlank="1" showErrorMessage="1" errorTitle="Arbeitszeit" error="Bitte die Stunden als hh:mm eintragen (z. B. 8:15), oder U für Urlaub, K für krank." sqref="AD17">
      <formula1>OR(ISNUMBER(AD17),UPPER(AD17)="U",UPPER(AD17)="K")</formula1>
    </dataValidation>
    <dataValidation type="custom" allowBlank="1" showErrorMessage="1" errorTitle="Arbeitszeit" error="Bitte die Stunden als hh:mm eintragen (z. B. 8:15), oder U für Urlaub, K für krank." sqref="AD18">
      <formula1>OR(ISNUMBER(AD18),UPPER(AD18)="U",UPPER(AD18)="K")</formula1>
    </dataValidation>
    <dataValidation type="custom" allowBlank="1" showErrorMessage="1" errorTitle="Arbeitszeit" error="Bitte die Stunden als hh:mm eintragen (z. B. 8:15), oder U für Urlaub, K für krank." sqref="AD19">
      <formula1>OR(ISNUMBER(AD19),UPPER(AD19)="U",UPPER(AD19)="K")</formula1>
    </dataValidation>
    <dataValidation type="custom" allowBlank="1" showErrorMessage="1" errorTitle="Arbeitszeit" error="Bitte die Stunden als hh:mm eintragen (z. B. 8:15), oder U für Urlaub, K für krank." sqref="AD20">
      <formula1>OR(ISNUMBER(AD20),UPPER(AD20)="U",UPPER(AD20)="K")</formula1>
    </dataValidation>
    <dataValidation type="custom" allowBlank="1" showErrorMessage="1" errorTitle="Arbeitszeit" error="Bitte die Stunden als hh:mm eintragen (z. B. 8:15), oder U für Urlaub, K für krank." sqref="AD21">
      <formula1>OR(ISNUMBER(AD21),UPPER(AD21)="U",UPPER(AD21)="K")</formula1>
    </dataValidation>
    <dataValidation type="custom" allowBlank="1" showErrorMessage="1" errorTitle="Arbeitszeit" error="Bitte die Stunden als hh:mm eintragen (z. B. 8:15), oder U für Urlaub, K für krank." sqref="AD22">
      <formula1>OR(ISNUMBER(AD22),UPPER(AD22)="U",UPPER(AD22)="K")</formula1>
    </dataValidation>
    <dataValidation type="custom" allowBlank="1" showErrorMessage="1" errorTitle="Arbeitszeit" error="Bitte die Stunden als hh:mm eintragen (z. B. 8:15), oder U für Urlaub, K für krank." sqref="AD23">
      <formula1>OR(ISNUMBER(AD23),UPPER(AD23)="U",UPPER(AD23)="K")</formula1>
    </dataValidation>
    <dataValidation type="custom" allowBlank="1" showErrorMessage="1" errorTitle="Arbeitszeit" error="Bitte die Stunden als hh:mm eintragen (z. B. 8:15), oder U für Urlaub, K für krank." sqref="AD24">
      <formula1>OR(ISNUMBER(AD24),UPPER(AD24)="U",UPPER(AD24)="K")</formula1>
    </dataValidation>
    <dataValidation type="custom" allowBlank="1" showErrorMessage="1" errorTitle="Arbeitszeit" error="Bitte die Stunden als hh:mm eintragen (z. B. 8:15), oder U für Urlaub, K für krank." sqref="AD25">
      <formula1>OR(ISNUMBER(AD25),UPPER(AD25)="U",UPPER(AD25)="K")</formula1>
    </dataValidation>
    <dataValidation type="custom" allowBlank="1" showErrorMessage="1" errorTitle="Arbeitszeit" error="Bitte die Stunden als hh:mm eintragen (z. B. 8:15), oder U für Urlaub, K für krank." sqref="AD6">
      <formula1>OR(ISNUMBER(AD6),UPPER(AD6)="U",UPPER(AD6)="K")</formula1>
    </dataValidation>
    <dataValidation type="custom" allowBlank="1" showErrorMessage="1" errorTitle="Arbeitszeit" error="Bitte die Stunden als hh:mm eintragen (z. B. 8:15), oder U für Urlaub, K für krank." sqref="AD7">
      <formula1>OR(ISNUMBER(AD7),UPPER(AD7)="U",UPPER(AD7)="K")</formula1>
    </dataValidation>
    <dataValidation type="custom" allowBlank="1" showErrorMessage="1" errorTitle="Arbeitszeit" error="Bitte die Stunden als hh:mm eintragen (z. B. 8:15), oder U für Urlaub, K für krank." sqref="AD8">
      <formula1>OR(ISNUMBER(AD8),UPPER(AD8)="U",UPPER(AD8)="K")</formula1>
    </dataValidation>
    <dataValidation type="custom" allowBlank="1" showErrorMessage="1" errorTitle="Arbeitszeit" error="Bitte die Stunden als hh:mm eintragen (z. B. 8:15), oder U für Urlaub, K für krank." sqref="AD9">
      <formula1>OR(ISNUMBER(AD9),UPPER(AD9)="U",UPPER(AD9)="K")</formula1>
    </dataValidation>
    <dataValidation type="custom" allowBlank="1" showErrorMessage="1" errorTitle="Arbeitszeit" error="Bitte die Stunden als hh:mm eintragen (z. B. 8:15), oder U für Urlaub, K für krank." sqref="AE10">
      <formula1>OR(ISNUMBER(AE10),UPPER(AE10)="U",UPPER(AE10)="K")</formula1>
    </dataValidation>
    <dataValidation type="custom" allowBlank="1" showErrorMessage="1" errorTitle="Arbeitszeit" error="Bitte die Stunden als hh:mm eintragen (z. B. 8:15), oder U für Urlaub, K für krank." sqref="AE11">
      <formula1>OR(ISNUMBER(AE11),UPPER(AE11)="U",UPPER(AE11)="K")</formula1>
    </dataValidation>
    <dataValidation type="custom" allowBlank="1" showErrorMessage="1" errorTitle="Arbeitszeit" error="Bitte die Stunden als hh:mm eintragen (z. B. 8:15), oder U für Urlaub, K für krank." sqref="AE12">
      <formula1>OR(ISNUMBER(AE12),UPPER(AE12)="U",UPPER(AE12)="K")</formula1>
    </dataValidation>
    <dataValidation type="custom" allowBlank="1" showErrorMessage="1" errorTitle="Arbeitszeit" error="Bitte die Stunden als hh:mm eintragen (z. B. 8:15), oder U für Urlaub, K für krank." sqref="AE13">
      <formula1>OR(ISNUMBER(AE13),UPPER(AE13)="U",UPPER(AE13)="K")</formula1>
    </dataValidation>
    <dataValidation type="custom" allowBlank="1" showErrorMessage="1" errorTitle="Arbeitszeit" error="Bitte die Stunden als hh:mm eintragen (z. B. 8:15), oder U für Urlaub, K für krank." sqref="AE14">
      <formula1>OR(ISNUMBER(AE14),UPPER(AE14)="U",UPPER(AE14)="K")</formula1>
    </dataValidation>
    <dataValidation type="custom" allowBlank="1" showErrorMessage="1" errorTitle="Arbeitszeit" error="Bitte die Stunden als hh:mm eintragen (z. B. 8:15), oder U für Urlaub, K für krank." sqref="AE15">
      <formula1>OR(ISNUMBER(AE15),UPPER(AE15)="U",UPPER(AE15)="K")</formula1>
    </dataValidation>
    <dataValidation type="custom" allowBlank="1" showErrorMessage="1" errorTitle="Arbeitszeit" error="Bitte die Stunden als hh:mm eintragen (z. B. 8:15), oder U für Urlaub, K für krank." sqref="AE16">
      <formula1>OR(ISNUMBER(AE16),UPPER(AE16)="U",UPPER(AE16)="K")</formula1>
    </dataValidation>
    <dataValidation type="custom" allowBlank="1" showErrorMessage="1" errorTitle="Arbeitszeit" error="Bitte die Stunden als hh:mm eintragen (z. B. 8:15), oder U für Urlaub, K für krank." sqref="AE17">
      <formula1>OR(ISNUMBER(AE17),UPPER(AE17)="U",UPPER(AE17)="K")</formula1>
    </dataValidation>
    <dataValidation type="custom" allowBlank="1" showErrorMessage="1" errorTitle="Arbeitszeit" error="Bitte die Stunden als hh:mm eintragen (z. B. 8:15), oder U für Urlaub, K für krank." sqref="AE18">
      <formula1>OR(ISNUMBER(AE18),UPPER(AE18)="U",UPPER(AE18)="K")</formula1>
    </dataValidation>
    <dataValidation type="custom" allowBlank="1" showErrorMessage="1" errorTitle="Arbeitszeit" error="Bitte die Stunden als hh:mm eintragen (z. B. 8:15), oder U für Urlaub, K für krank." sqref="AE19">
      <formula1>OR(ISNUMBER(AE19),UPPER(AE19)="U",UPPER(AE19)="K")</formula1>
    </dataValidation>
    <dataValidation type="custom" allowBlank="1" showErrorMessage="1" errorTitle="Arbeitszeit" error="Bitte die Stunden als hh:mm eintragen (z. B. 8:15), oder U für Urlaub, K für krank." sqref="AE20">
      <formula1>OR(ISNUMBER(AE20),UPPER(AE20)="U",UPPER(AE20)="K")</formula1>
    </dataValidation>
    <dataValidation type="custom" allowBlank="1" showErrorMessage="1" errorTitle="Arbeitszeit" error="Bitte die Stunden als hh:mm eintragen (z. B. 8:15), oder U für Urlaub, K für krank." sqref="AE21">
      <formula1>OR(ISNUMBER(AE21),UPPER(AE21)="U",UPPER(AE21)="K")</formula1>
    </dataValidation>
    <dataValidation type="custom" allowBlank="1" showErrorMessage="1" errorTitle="Arbeitszeit" error="Bitte die Stunden als hh:mm eintragen (z. B. 8:15), oder U für Urlaub, K für krank." sqref="AE22">
      <formula1>OR(ISNUMBER(AE22),UPPER(AE22)="U",UPPER(AE22)="K")</formula1>
    </dataValidation>
    <dataValidation type="custom" allowBlank="1" showErrorMessage="1" errorTitle="Arbeitszeit" error="Bitte die Stunden als hh:mm eintragen (z. B. 8:15), oder U für Urlaub, K für krank." sqref="AE23">
      <formula1>OR(ISNUMBER(AE23),UPPER(AE23)="U",UPPER(AE23)="K")</formula1>
    </dataValidation>
    <dataValidation type="custom" allowBlank="1" showErrorMessage="1" errorTitle="Arbeitszeit" error="Bitte die Stunden als hh:mm eintragen (z. B. 8:15), oder U für Urlaub, K für krank." sqref="AE24">
      <formula1>OR(ISNUMBER(AE24),UPPER(AE24)="U",UPPER(AE24)="K")</formula1>
    </dataValidation>
    <dataValidation type="custom" allowBlank="1" showErrorMessage="1" errorTitle="Arbeitszeit" error="Bitte die Stunden als hh:mm eintragen (z. B. 8:15), oder U für Urlaub, K für krank." sqref="AE25">
      <formula1>OR(ISNUMBER(AE25),UPPER(AE25)="U",UPPER(AE25)="K")</formula1>
    </dataValidation>
    <dataValidation type="custom" allowBlank="1" showErrorMessage="1" errorTitle="Arbeitszeit" error="Bitte die Stunden als hh:mm eintragen (z. B. 8:15), oder U für Urlaub, K für krank." sqref="AE6">
      <formula1>OR(ISNUMBER(AE6),UPPER(AE6)="U",UPPER(AE6)="K")</formula1>
    </dataValidation>
    <dataValidation type="custom" allowBlank="1" showErrorMessage="1" errorTitle="Arbeitszeit" error="Bitte die Stunden als hh:mm eintragen (z. B. 8:15), oder U für Urlaub, K für krank." sqref="AE7">
      <formula1>OR(ISNUMBER(AE7),UPPER(AE7)="U",UPPER(AE7)="K")</formula1>
    </dataValidation>
    <dataValidation type="custom" allowBlank="1" showErrorMessage="1" errorTitle="Arbeitszeit" error="Bitte die Stunden als hh:mm eintragen (z. B. 8:15), oder U für Urlaub, K für krank." sqref="AE8">
      <formula1>OR(ISNUMBER(AE8),UPPER(AE8)="U",UPPER(AE8)="K")</formula1>
    </dataValidation>
    <dataValidation type="custom" allowBlank="1" showErrorMessage="1" errorTitle="Arbeitszeit" error="Bitte die Stunden als hh:mm eintragen (z. B. 8:15), oder U für Urlaub, K für krank." sqref="AE9">
      <formula1>OR(ISNUMBER(AE9),UPPER(AE9)="U",UPPER(AE9)="K")</formula1>
    </dataValidation>
    <dataValidation type="custom" allowBlank="1" showErrorMessage="1" errorTitle="Arbeitszeit" error="Bitte die Stunden als hh:mm eintragen (z. B. 8:15), oder U für Urlaub, K für krank." sqref="AF10">
      <formula1>OR(ISNUMBER(AF10),UPPER(AF10)="U",UPPER(AF10)="K")</formula1>
    </dataValidation>
    <dataValidation type="custom" allowBlank="1" showErrorMessage="1" errorTitle="Arbeitszeit" error="Bitte die Stunden als hh:mm eintragen (z. B. 8:15), oder U für Urlaub, K für krank." sqref="AF11">
      <formula1>OR(ISNUMBER(AF11),UPPER(AF11)="U",UPPER(AF11)="K")</formula1>
    </dataValidation>
    <dataValidation type="custom" allowBlank="1" showErrorMessage="1" errorTitle="Arbeitszeit" error="Bitte die Stunden als hh:mm eintragen (z. B. 8:15), oder U für Urlaub, K für krank." sqref="AF12">
      <formula1>OR(ISNUMBER(AF12),UPPER(AF12)="U",UPPER(AF12)="K")</formula1>
    </dataValidation>
    <dataValidation type="custom" allowBlank="1" showErrorMessage="1" errorTitle="Arbeitszeit" error="Bitte die Stunden als hh:mm eintragen (z. B. 8:15), oder U für Urlaub, K für krank." sqref="AF13">
      <formula1>OR(ISNUMBER(AF13),UPPER(AF13)="U",UPPER(AF13)="K")</formula1>
    </dataValidation>
    <dataValidation type="custom" allowBlank="1" showErrorMessage="1" errorTitle="Arbeitszeit" error="Bitte die Stunden als hh:mm eintragen (z. B. 8:15), oder U für Urlaub, K für krank." sqref="AF14">
      <formula1>OR(ISNUMBER(AF14),UPPER(AF14)="U",UPPER(AF14)="K")</formula1>
    </dataValidation>
    <dataValidation type="custom" allowBlank="1" showErrorMessage="1" errorTitle="Arbeitszeit" error="Bitte die Stunden als hh:mm eintragen (z. B. 8:15), oder U für Urlaub, K für krank." sqref="AF15">
      <formula1>OR(ISNUMBER(AF15),UPPER(AF15)="U",UPPER(AF15)="K")</formula1>
    </dataValidation>
    <dataValidation type="custom" allowBlank="1" showErrorMessage="1" errorTitle="Arbeitszeit" error="Bitte die Stunden als hh:mm eintragen (z. B. 8:15), oder U für Urlaub, K für krank." sqref="AF16">
      <formula1>OR(ISNUMBER(AF16),UPPER(AF16)="U",UPPER(AF16)="K")</formula1>
    </dataValidation>
    <dataValidation type="custom" allowBlank="1" showErrorMessage="1" errorTitle="Arbeitszeit" error="Bitte die Stunden als hh:mm eintragen (z. B. 8:15), oder U für Urlaub, K für krank." sqref="AF17">
      <formula1>OR(ISNUMBER(AF17),UPPER(AF17)="U",UPPER(AF17)="K")</formula1>
    </dataValidation>
    <dataValidation type="custom" allowBlank="1" showErrorMessage="1" errorTitle="Arbeitszeit" error="Bitte die Stunden als hh:mm eintragen (z. B. 8:15), oder U für Urlaub, K für krank." sqref="AF18">
      <formula1>OR(ISNUMBER(AF18),UPPER(AF18)="U",UPPER(AF18)="K")</formula1>
    </dataValidation>
    <dataValidation type="custom" allowBlank="1" showErrorMessage="1" errorTitle="Arbeitszeit" error="Bitte die Stunden als hh:mm eintragen (z. B. 8:15), oder U für Urlaub, K für krank." sqref="AF19">
      <formula1>OR(ISNUMBER(AF19),UPPER(AF19)="U",UPPER(AF19)="K")</formula1>
    </dataValidation>
    <dataValidation type="custom" allowBlank="1" showErrorMessage="1" errorTitle="Arbeitszeit" error="Bitte die Stunden als hh:mm eintragen (z. B. 8:15), oder U für Urlaub, K für krank." sqref="AF20">
      <formula1>OR(ISNUMBER(AF20),UPPER(AF20)="U",UPPER(AF20)="K")</formula1>
    </dataValidation>
    <dataValidation type="custom" allowBlank="1" showErrorMessage="1" errorTitle="Arbeitszeit" error="Bitte die Stunden als hh:mm eintragen (z. B. 8:15), oder U für Urlaub, K für krank." sqref="AF21">
      <formula1>OR(ISNUMBER(AF21),UPPER(AF21)="U",UPPER(AF21)="K")</formula1>
    </dataValidation>
    <dataValidation type="custom" allowBlank="1" showErrorMessage="1" errorTitle="Arbeitszeit" error="Bitte die Stunden als hh:mm eintragen (z. B. 8:15), oder U für Urlaub, K für krank." sqref="AF22">
      <formula1>OR(ISNUMBER(AF22),UPPER(AF22)="U",UPPER(AF22)="K")</formula1>
    </dataValidation>
    <dataValidation type="custom" allowBlank="1" showErrorMessage="1" errorTitle="Arbeitszeit" error="Bitte die Stunden als hh:mm eintragen (z. B. 8:15), oder U für Urlaub, K für krank." sqref="AF23">
      <formula1>OR(ISNUMBER(AF23),UPPER(AF23)="U",UPPER(AF23)="K")</formula1>
    </dataValidation>
    <dataValidation type="custom" allowBlank="1" showErrorMessage="1" errorTitle="Arbeitszeit" error="Bitte die Stunden als hh:mm eintragen (z. B. 8:15), oder U für Urlaub, K für krank." sqref="AF24">
      <formula1>OR(ISNUMBER(AF24),UPPER(AF24)="U",UPPER(AF24)="K")</formula1>
    </dataValidation>
    <dataValidation type="custom" allowBlank="1" showErrorMessage="1" errorTitle="Arbeitszeit" error="Bitte die Stunden als hh:mm eintragen (z. B. 8:15), oder U für Urlaub, K für krank." sqref="AF25">
      <formula1>OR(ISNUMBER(AF25),UPPER(AF25)="U",UPPER(AF25)="K")</formula1>
    </dataValidation>
    <dataValidation type="custom" allowBlank="1" showErrorMessage="1" errorTitle="Arbeitszeit" error="Bitte die Stunden als hh:mm eintragen (z. B. 8:15), oder U für Urlaub, K für krank." sqref="AF6">
      <formula1>OR(ISNUMBER(AF6),UPPER(AF6)="U",UPPER(AF6)="K")</formula1>
    </dataValidation>
    <dataValidation type="custom" allowBlank="1" showErrorMessage="1" errorTitle="Arbeitszeit" error="Bitte die Stunden als hh:mm eintragen (z. B. 8:15), oder U für Urlaub, K für krank." sqref="AF7">
      <formula1>OR(ISNUMBER(AF7),UPPER(AF7)="U",UPPER(AF7)="K")</formula1>
    </dataValidation>
    <dataValidation type="custom" allowBlank="1" showErrorMessage="1" errorTitle="Arbeitszeit" error="Bitte die Stunden als hh:mm eintragen (z. B. 8:15), oder U für Urlaub, K für krank." sqref="AF8">
      <formula1>OR(ISNUMBER(AF8),UPPER(AF8)="U",UPPER(AF8)="K")</formula1>
    </dataValidation>
    <dataValidation type="custom" allowBlank="1" showErrorMessage="1" errorTitle="Arbeitszeit" error="Bitte die Stunden als hh:mm eintragen (z. B. 8:15), oder U für Urlaub, K für krank." sqref="AF9">
      <formula1>OR(ISNUMBER(AF9),UPPER(AF9)="U",UPPER(AF9)="K")</formula1>
    </dataValidation>
    <dataValidation type="custom" allowBlank="1" showErrorMessage="1" errorTitle="Arbeitszeit" error="Bitte die Stunden als hh:mm eintragen (z. B. 8:15), oder U für Urlaub, K für krank." sqref="B10">
      <formula1>OR(ISNUMBER(B10),UPPER(B10)="U",UPPER(B10)="K")</formula1>
    </dataValidation>
    <dataValidation type="custom" allowBlank="1" showErrorMessage="1" errorTitle="Arbeitszeit" error="Bitte die Stunden als hh:mm eintragen (z. B. 8:15), oder U für Urlaub, K für krank." sqref="B11">
      <formula1>OR(ISNUMBER(B11),UPPER(B11)="U",UPPER(B11)="K")</formula1>
    </dataValidation>
    <dataValidation type="custom" allowBlank="1" showErrorMessage="1" errorTitle="Arbeitszeit" error="Bitte die Stunden als hh:mm eintragen (z. B. 8:15), oder U für Urlaub, K für krank." sqref="B12">
      <formula1>OR(ISNUMBER(B12),UPPER(B12)="U",UPPER(B12)="K")</formula1>
    </dataValidation>
    <dataValidation type="custom" allowBlank="1" showErrorMessage="1" errorTitle="Arbeitszeit" error="Bitte die Stunden als hh:mm eintragen (z. B. 8:15), oder U für Urlaub, K für krank." sqref="B13">
      <formula1>OR(ISNUMBER(B13),UPPER(B13)="U",UPPER(B13)="K")</formula1>
    </dataValidation>
    <dataValidation type="custom" allowBlank="1" showErrorMessage="1" errorTitle="Arbeitszeit" error="Bitte die Stunden als hh:mm eintragen (z. B. 8:15), oder U für Urlaub, K für krank." sqref="B14">
      <formula1>OR(ISNUMBER(B14),UPPER(B14)="U",UPPER(B14)="K")</formula1>
    </dataValidation>
    <dataValidation type="custom" allowBlank="1" showErrorMessage="1" errorTitle="Arbeitszeit" error="Bitte die Stunden als hh:mm eintragen (z. B. 8:15), oder U für Urlaub, K für krank." sqref="B15">
      <formula1>OR(ISNUMBER(B15),UPPER(B15)="U",UPPER(B15)="K")</formula1>
    </dataValidation>
    <dataValidation type="custom" allowBlank="1" showErrorMessage="1" errorTitle="Arbeitszeit" error="Bitte die Stunden als hh:mm eintragen (z. B. 8:15), oder U für Urlaub, K für krank." sqref="B16">
      <formula1>OR(ISNUMBER(B16),UPPER(B16)="U",UPPER(B16)="K")</formula1>
    </dataValidation>
    <dataValidation type="custom" allowBlank="1" showErrorMessage="1" errorTitle="Arbeitszeit" error="Bitte die Stunden als hh:mm eintragen (z. B. 8:15), oder U für Urlaub, K für krank." sqref="B17">
      <formula1>OR(ISNUMBER(B17),UPPER(B17)="U",UPPER(B17)="K")</formula1>
    </dataValidation>
    <dataValidation type="custom" allowBlank="1" showErrorMessage="1" errorTitle="Arbeitszeit" error="Bitte die Stunden als hh:mm eintragen (z. B. 8:15), oder U für Urlaub, K für krank." sqref="B18">
      <formula1>OR(ISNUMBER(B18),UPPER(B18)="U",UPPER(B18)="K")</formula1>
    </dataValidation>
    <dataValidation type="custom" allowBlank="1" showErrorMessage="1" errorTitle="Arbeitszeit" error="Bitte die Stunden als hh:mm eintragen (z. B. 8:15), oder U für Urlaub, K für krank." sqref="B19">
      <formula1>OR(ISNUMBER(B19),UPPER(B19)="U",UPPER(B19)="K")</formula1>
    </dataValidation>
    <dataValidation type="custom" allowBlank="1" showErrorMessage="1" errorTitle="Arbeitszeit" error="Bitte die Stunden als hh:mm eintragen (z. B. 8:15), oder U für Urlaub, K für krank." sqref="B20">
      <formula1>OR(ISNUMBER(B20),UPPER(B20)="U",UPPER(B20)="K")</formula1>
    </dataValidation>
    <dataValidation type="custom" allowBlank="1" showErrorMessage="1" errorTitle="Arbeitszeit" error="Bitte die Stunden als hh:mm eintragen (z. B. 8:15), oder U für Urlaub, K für krank." sqref="B21">
      <formula1>OR(ISNUMBER(B21),UPPER(B21)="U",UPPER(B21)="K")</formula1>
    </dataValidation>
    <dataValidation type="custom" allowBlank="1" showErrorMessage="1" errorTitle="Arbeitszeit" error="Bitte die Stunden als hh:mm eintragen (z. B. 8:15), oder U für Urlaub, K für krank." sqref="B22">
      <formula1>OR(ISNUMBER(B22),UPPER(B22)="U",UPPER(B22)="K")</formula1>
    </dataValidation>
    <dataValidation type="custom" allowBlank="1" showErrorMessage="1" errorTitle="Arbeitszeit" error="Bitte die Stunden als hh:mm eintragen (z. B. 8:15), oder U für Urlaub, K für krank." sqref="B23">
      <formula1>OR(ISNUMBER(B23),UPPER(B23)="U",UPPER(B23)="K")</formula1>
    </dataValidation>
    <dataValidation type="custom" allowBlank="1" showErrorMessage="1" errorTitle="Arbeitszeit" error="Bitte die Stunden als hh:mm eintragen (z. B. 8:15), oder U für Urlaub, K für krank." sqref="B24">
      <formula1>OR(ISNUMBER(B24),UPPER(B24)="U",UPPER(B24)="K")</formula1>
    </dataValidation>
    <dataValidation type="custom" allowBlank="1" showErrorMessage="1" errorTitle="Arbeitszeit" error="Bitte die Stunden als hh:mm eintragen (z. B. 8:15), oder U für Urlaub, K für krank." sqref="B25">
      <formula1>OR(ISNUMBER(B25),UPPER(B25)="U",UPPER(B25)="K")</formula1>
    </dataValidation>
    <dataValidation type="custom" allowBlank="1" showErrorMessage="1" errorTitle="Arbeitszeit" error="Bitte die Stunden als hh:mm eintragen (z. B. 8:15), oder U für Urlaub, K für krank." sqref="B6">
      <formula1>OR(ISNUMBER(B6),UPPER(B6)="U",UPPER(B6)="K")</formula1>
    </dataValidation>
    <dataValidation type="custom" allowBlank="1" showErrorMessage="1" errorTitle="Arbeitszeit" error="Bitte die Stunden als hh:mm eintragen (z. B. 8:15), oder U für Urlaub, K für krank." sqref="B7">
      <formula1>OR(ISNUMBER(B7),UPPER(B7)="U",UPPER(B7)="K")</formula1>
    </dataValidation>
    <dataValidation type="custom" allowBlank="1" showErrorMessage="1" errorTitle="Arbeitszeit" error="Bitte die Stunden als hh:mm eintragen (z. B. 8:15), oder U für Urlaub, K für krank." sqref="B8">
      <formula1>OR(ISNUMBER(B8),UPPER(B8)="U",UPPER(B8)="K")</formula1>
    </dataValidation>
    <dataValidation type="custom" allowBlank="1" showErrorMessage="1" errorTitle="Arbeitszeit" error="Bitte die Stunden als hh:mm eintragen (z. B. 8:15), oder U für Urlaub, K für krank." sqref="B9">
      <formula1>OR(ISNUMBER(B9),UPPER(B9)="U",UPPER(B9)="K")</formula1>
    </dataValidation>
    <dataValidation type="custom" allowBlank="1" showErrorMessage="1" errorTitle="Arbeitszeit" error="Bitte die Stunden als hh:mm eintragen (z. B. 8:15), oder U für Urlaub, K für krank." sqref="C10">
      <formula1>OR(ISNUMBER(C10),UPPER(C10)="U",UPPER(C10)="K")</formula1>
    </dataValidation>
    <dataValidation type="custom" allowBlank="1" showErrorMessage="1" errorTitle="Arbeitszeit" error="Bitte die Stunden als hh:mm eintragen (z. B. 8:15), oder U für Urlaub, K für krank." sqref="C11">
      <formula1>OR(ISNUMBER(C11),UPPER(C11)="U",UPPER(C11)="K")</formula1>
    </dataValidation>
    <dataValidation type="custom" allowBlank="1" showErrorMessage="1" errorTitle="Arbeitszeit" error="Bitte die Stunden als hh:mm eintragen (z. B. 8:15), oder U für Urlaub, K für krank." sqref="C12">
      <formula1>OR(ISNUMBER(C12),UPPER(C12)="U",UPPER(C12)="K")</formula1>
    </dataValidation>
    <dataValidation type="custom" allowBlank="1" showErrorMessage="1" errorTitle="Arbeitszeit" error="Bitte die Stunden als hh:mm eintragen (z. B. 8:15), oder U für Urlaub, K für krank." sqref="C13">
      <formula1>OR(ISNUMBER(C13),UPPER(C13)="U",UPPER(C13)="K")</formula1>
    </dataValidation>
    <dataValidation type="custom" allowBlank="1" showErrorMessage="1" errorTitle="Arbeitszeit" error="Bitte die Stunden als hh:mm eintragen (z. B. 8:15), oder U für Urlaub, K für krank." sqref="C14">
      <formula1>OR(ISNUMBER(C14),UPPER(C14)="U",UPPER(C14)="K")</formula1>
    </dataValidation>
    <dataValidation type="custom" allowBlank="1" showErrorMessage="1" errorTitle="Arbeitszeit" error="Bitte die Stunden als hh:mm eintragen (z. B. 8:15), oder U für Urlaub, K für krank." sqref="C15">
      <formula1>OR(ISNUMBER(C15),UPPER(C15)="U",UPPER(C15)="K")</formula1>
    </dataValidation>
    <dataValidation type="custom" allowBlank="1" showErrorMessage="1" errorTitle="Arbeitszeit" error="Bitte die Stunden als hh:mm eintragen (z. B. 8:15), oder U für Urlaub, K für krank." sqref="C16">
      <formula1>OR(ISNUMBER(C16),UPPER(C16)="U",UPPER(C16)="K")</formula1>
    </dataValidation>
    <dataValidation type="custom" allowBlank="1" showErrorMessage="1" errorTitle="Arbeitszeit" error="Bitte die Stunden als hh:mm eintragen (z. B. 8:15), oder U für Urlaub, K für krank." sqref="C17">
      <formula1>OR(ISNUMBER(C17),UPPER(C17)="U",UPPER(C17)="K")</formula1>
    </dataValidation>
    <dataValidation type="custom" allowBlank="1" showErrorMessage="1" errorTitle="Arbeitszeit" error="Bitte die Stunden als hh:mm eintragen (z. B. 8:15), oder U für Urlaub, K für krank." sqref="C18">
      <formula1>OR(ISNUMBER(C18),UPPER(C18)="U",UPPER(C18)="K")</formula1>
    </dataValidation>
    <dataValidation type="custom" allowBlank="1" showErrorMessage="1" errorTitle="Arbeitszeit" error="Bitte die Stunden als hh:mm eintragen (z. B. 8:15), oder U für Urlaub, K für krank." sqref="C19">
      <formula1>OR(ISNUMBER(C19),UPPER(C19)="U",UPPER(C19)="K")</formula1>
    </dataValidation>
    <dataValidation type="custom" allowBlank="1" showErrorMessage="1" errorTitle="Arbeitszeit" error="Bitte die Stunden als hh:mm eintragen (z. B. 8:15), oder U für Urlaub, K für krank." sqref="C20">
      <formula1>OR(ISNUMBER(C20),UPPER(C20)="U",UPPER(C20)="K")</formula1>
    </dataValidation>
    <dataValidation type="custom" allowBlank="1" showErrorMessage="1" errorTitle="Arbeitszeit" error="Bitte die Stunden als hh:mm eintragen (z. B. 8:15), oder U für Urlaub, K für krank." sqref="C21">
      <formula1>OR(ISNUMBER(C21),UPPER(C21)="U",UPPER(C21)="K")</formula1>
    </dataValidation>
    <dataValidation type="custom" allowBlank="1" showErrorMessage="1" errorTitle="Arbeitszeit" error="Bitte die Stunden als hh:mm eintragen (z. B. 8:15), oder U für Urlaub, K für krank." sqref="C22">
      <formula1>OR(ISNUMBER(C22),UPPER(C22)="U",UPPER(C22)="K")</formula1>
    </dataValidation>
    <dataValidation type="custom" allowBlank="1" showErrorMessage="1" errorTitle="Arbeitszeit" error="Bitte die Stunden als hh:mm eintragen (z. B. 8:15), oder U für Urlaub, K für krank." sqref="C23">
      <formula1>OR(ISNUMBER(C23),UPPER(C23)="U",UPPER(C23)="K")</formula1>
    </dataValidation>
    <dataValidation type="custom" allowBlank="1" showErrorMessage="1" errorTitle="Arbeitszeit" error="Bitte die Stunden als hh:mm eintragen (z. B. 8:15), oder U für Urlaub, K für krank." sqref="C24">
      <formula1>OR(ISNUMBER(C24),UPPER(C24)="U",UPPER(C24)="K")</formula1>
    </dataValidation>
    <dataValidation type="custom" allowBlank="1" showErrorMessage="1" errorTitle="Arbeitszeit" error="Bitte die Stunden als hh:mm eintragen (z. B. 8:15), oder U für Urlaub, K für krank." sqref="C25">
      <formula1>OR(ISNUMBER(C25),UPPER(C25)="U",UPPER(C25)="K")</formula1>
    </dataValidation>
    <dataValidation type="custom" allowBlank="1" showErrorMessage="1" errorTitle="Arbeitszeit" error="Bitte die Stunden als hh:mm eintragen (z. B. 8:15), oder U für Urlaub, K für krank." sqref="C6">
      <formula1>OR(ISNUMBER(C6),UPPER(C6)="U",UPPER(C6)="K")</formula1>
    </dataValidation>
    <dataValidation type="custom" allowBlank="1" showErrorMessage="1" errorTitle="Arbeitszeit" error="Bitte die Stunden als hh:mm eintragen (z. B. 8:15), oder U für Urlaub, K für krank." sqref="C7">
      <formula1>OR(ISNUMBER(C7),UPPER(C7)="U",UPPER(C7)="K")</formula1>
    </dataValidation>
    <dataValidation type="custom" allowBlank="1" showErrorMessage="1" errorTitle="Arbeitszeit" error="Bitte die Stunden als hh:mm eintragen (z. B. 8:15), oder U für Urlaub, K für krank." sqref="C8">
      <formula1>OR(ISNUMBER(C8),UPPER(C8)="U",UPPER(C8)="K")</formula1>
    </dataValidation>
    <dataValidation type="custom" allowBlank="1" showErrorMessage="1" errorTitle="Arbeitszeit" error="Bitte die Stunden als hh:mm eintragen (z. B. 8:15), oder U für Urlaub, K für krank." sqref="C9">
      <formula1>OR(ISNUMBER(C9),UPPER(C9)="U",UPPER(C9)="K")</formula1>
    </dataValidation>
    <dataValidation type="custom" allowBlank="1" showErrorMessage="1" errorTitle="Arbeitszeit" error="Bitte die Stunden als hh:mm eintragen (z. B. 8:15), oder U für Urlaub, K für krank." sqref="D10">
      <formula1>OR(ISNUMBER(D10),UPPER(D10)="U",UPPER(D10)="K")</formula1>
    </dataValidation>
    <dataValidation type="custom" allowBlank="1" showErrorMessage="1" errorTitle="Arbeitszeit" error="Bitte die Stunden als hh:mm eintragen (z. B. 8:15), oder U für Urlaub, K für krank." sqref="D11">
      <formula1>OR(ISNUMBER(D11),UPPER(D11)="U",UPPER(D11)="K")</formula1>
    </dataValidation>
    <dataValidation type="custom" allowBlank="1" showErrorMessage="1" errorTitle="Arbeitszeit" error="Bitte die Stunden als hh:mm eintragen (z. B. 8:15), oder U für Urlaub, K für krank." sqref="D12">
      <formula1>OR(ISNUMBER(D12),UPPER(D12)="U",UPPER(D12)="K")</formula1>
    </dataValidation>
    <dataValidation type="custom" allowBlank="1" showErrorMessage="1" errorTitle="Arbeitszeit" error="Bitte die Stunden als hh:mm eintragen (z. B. 8:15), oder U für Urlaub, K für krank." sqref="D13">
      <formula1>OR(ISNUMBER(D13),UPPER(D13)="U",UPPER(D13)="K")</formula1>
    </dataValidation>
    <dataValidation type="custom" allowBlank="1" showErrorMessage="1" errorTitle="Arbeitszeit" error="Bitte die Stunden als hh:mm eintragen (z. B. 8:15), oder U für Urlaub, K für krank." sqref="D14">
      <formula1>OR(ISNUMBER(D14),UPPER(D14)="U",UPPER(D14)="K")</formula1>
    </dataValidation>
    <dataValidation type="custom" allowBlank="1" showErrorMessage="1" errorTitle="Arbeitszeit" error="Bitte die Stunden als hh:mm eintragen (z. B. 8:15), oder U für Urlaub, K für krank." sqref="D15">
      <formula1>OR(ISNUMBER(D15),UPPER(D15)="U",UPPER(D15)="K")</formula1>
    </dataValidation>
    <dataValidation type="custom" allowBlank="1" showErrorMessage="1" errorTitle="Arbeitszeit" error="Bitte die Stunden als hh:mm eintragen (z. B. 8:15), oder U für Urlaub, K für krank." sqref="D16">
      <formula1>OR(ISNUMBER(D16),UPPER(D16)="U",UPPER(D16)="K")</formula1>
    </dataValidation>
    <dataValidation type="custom" allowBlank="1" showErrorMessage="1" errorTitle="Arbeitszeit" error="Bitte die Stunden als hh:mm eintragen (z. B. 8:15), oder U für Urlaub, K für krank." sqref="D17">
      <formula1>OR(ISNUMBER(D17),UPPER(D17)="U",UPPER(D17)="K")</formula1>
    </dataValidation>
    <dataValidation type="custom" allowBlank="1" showErrorMessage="1" errorTitle="Arbeitszeit" error="Bitte die Stunden als hh:mm eintragen (z. B. 8:15), oder U für Urlaub, K für krank." sqref="D18">
      <formula1>OR(ISNUMBER(D18),UPPER(D18)="U",UPPER(D18)="K")</formula1>
    </dataValidation>
    <dataValidation type="custom" allowBlank="1" showErrorMessage="1" errorTitle="Arbeitszeit" error="Bitte die Stunden als hh:mm eintragen (z. B. 8:15), oder U für Urlaub, K für krank." sqref="D19">
      <formula1>OR(ISNUMBER(D19),UPPER(D19)="U",UPPER(D19)="K")</formula1>
    </dataValidation>
    <dataValidation type="custom" allowBlank="1" showErrorMessage="1" errorTitle="Arbeitszeit" error="Bitte die Stunden als hh:mm eintragen (z. B. 8:15), oder U für Urlaub, K für krank." sqref="D20">
      <formula1>OR(ISNUMBER(D20),UPPER(D20)="U",UPPER(D20)="K")</formula1>
    </dataValidation>
    <dataValidation type="custom" allowBlank="1" showErrorMessage="1" errorTitle="Arbeitszeit" error="Bitte die Stunden als hh:mm eintragen (z. B. 8:15), oder U für Urlaub, K für krank." sqref="D21">
      <formula1>OR(ISNUMBER(D21),UPPER(D21)="U",UPPER(D21)="K")</formula1>
    </dataValidation>
    <dataValidation type="custom" allowBlank="1" showErrorMessage="1" errorTitle="Arbeitszeit" error="Bitte die Stunden als hh:mm eintragen (z. B. 8:15), oder U für Urlaub, K für krank." sqref="D22">
      <formula1>OR(ISNUMBER(D22),UPPER(D22)="U",UPPER(D22)="K")</formula1>
    </dataValidation>
    <dataValidation type="custom" allowBlank="1" showErrorMessage="1" errorTitle="Arbeitszeit" error="Bitte die Stunden als hh:mm eintragen (z. B. 8:15), oder U für Urlaub, K für krank." sqref="D23">
      <formula1>OR(ISNUMBER(D23),UPPER(D23)="U",UPPER(D23)="K")</formula1>
    </dataValidation>
    <dataValidation type="custom" allowBlank="1" showErrorMessage="1" errorTitle="Arbeitszeit" error="Bitte die Stunden als hh:mm eintragen (z. B. 8:15), oder U für Urlaub, K für krank." sqref="D24">
      <formula1>OR(ISNUMBER(D24),UPPER(D24)="U",UPPER(D24)="K")</formula1>
    </dataValidation>
    <dataValidation type="custom" allowBlank="1" showErrorMessage="1" errorTitle="Arbeitszeit" error="Bitte die Stunden als hh:mm eintragen (z. B. 8:15), oder U für Urlaub, K für krank." sqref="D25">
      <formula1>OR(ISNUMBER(D25),UPPER(D25)="U",UPPER(D25)="K")</formula1>
    </dataValidation>
    <dataValidation type="custom" allowBlank="1" showErrorMessage="1" errorTitle="Arbeitszeit" error="Bitte die Stunden als hh:mm eintragen (z. B. 8:15), oder U für Urlaub, K für krank." sqref="D6">
      <formula1>OR(ISNUMBER(D6),UPPER(D6)="U",UPPER(D6)="K")</formula1>
    </dataValidation>
    <dataValidation type="custom" allowBlank="1" showErrorMessage="1" errorTitle="Arbeitszeit" error="Bitte die Stunden als hh:mm eintragen (z. B. 8:15), oder U für Urlaub, K für krank." sqref="D7">
      <formula1>OR(ISNUMBER(D7),UPPER(D7)="U",UPPER(D7)="K")</formula1>
    </dataValidation>
    <dataValidation type="custom" allowBlank="1" showErrorMessage="1" errorTitle="Arbeitszeit" error="Bitte die Stunden als hh:mm eintragen (z. B. 8:15), oder U für Urlaub, K für krank." sqref="D8">
      <formula1>OR(ISNUMBER(D8),UPPER(D8)="U",UPPER(D8)="K")</formula1>
    </dataValidation>
    <dataValidation type="custom" allowBlank="1" showErrorMessage="1" errorTitle="Arbeitszeit" error="Bitte die Stunden als hh:mm eintragen (z. B. 8:15), oder U für Urlaub, K für krank." sqref="D9">
      <formula1>OR(ISNUMBER(D9),UPPER(D9)="U",UPPER(D9)="K")</formula1>
    </dataValidation>
    <dataValidation type="custom" allowBlank="1" showErrorMessage="1" errorTitle="Arbeitszeit" error="Bitte die Stunden als hh:mm eintragen (z. B. 8:15), oder U für Urlaub, K für krank." sqref="E10">
      <formula1>OR(ISNUMBER(E10),UPPER(E10)="U",UPPER(E10)="K")</formula1>
    </dataValidation>
    <dataValidation type="custom" allowBlank="1" showErrorMessage="1" errorTitle="Arbeitszeit" error="Bitte die Stunden als hh:mm eintragen (z. B. 8:15), oder U für Urlaub, K für krank." sqref="E11">
      <formula1>OR(ISNUMBER(E11),UPPER(E11)="U",UPPER(E11)="K")</formula1>
    </dataValidation>
    <dataValidation type="custom" allowBlank="1" showErrorMessage="1" errorTitle="Arbeitszeit" error="Bitte die Stunden als hh:mm eintragen (z. B. 8:15), oder U für Urlaub, K für krank." sqref="E12">
      <formula1>OR(ISNUMBER(E12),UPPER(E12)="U",UPPER(E12)="K")</formula1>
    </dataValidation>
    <dataValidation type="custom" allowBlank="1" showErrorMessage="1" errorTitle="Arbeitszeit" error="Bitte die Stunden als hh:mm eintragen (z. B. 8:15), oder U für Urlaub, K für krank." sqref="E13">
      <formula1>OR(ISNUMBER(E13),UPPER(E13)="U",UPPER(E13)="K")</formula1>
    </dataValidation>
    <dataValidation type="custom" allowBlank="1" showErrorMessage="1" errorTitle="Arbeitszeit" error="Bitte die Stunden als hh:mm eintragen (z. B. 8:15), oder U für Urlaub, K für krank." sqref="E14">
      <formula1>OR(ISNUMBER(E14),UPPER(E14)="U",UPPER(E14)="K")</formula1>
    </dataValidation>
    <dataValidation type="custom" allowBlank="1" showErrorMessage="1" errorTitle="Arbeitszeit" error="Bitte die Stunden als hh:mm eintragen (z. B. 8:15), oder U für Urlaub, K für krank." sqref="E15">
      <formula1>OR(ISNUMBER(E15),UPPER(E15)="U",UPPER(E15)="K")</formula1>
    </dataValidation>
    <dataValidation type="custom" allowBlank="1" showErrorMessage="1" errorTitle="Arbeitszeit" error="Bitte die Stunden als hh:mm eintragen (z. B. 8:15), oder U für Urlaub, K für krank." sqref="E16">
      <formula1>OR(ISNUMBER(E16),UPPER(E16)="U",UPPER(E16)="K")</formula1>
    </dataValidation>
    <dataValidation type="custom" allowBlank="1" showErrorMessage="1" errorTitle="Arbeitszeit" error="Bitte die Stunden als hh:mm eintragen (z. B. 8:15), oder U für Urlaub, K für krank." sqref="E17">
      <formula1>OR(ISNUMBER(E17),UPPER(E17)="U",UPPER(E17)="K")</formula1>
    </dataValidation>
    <dataValidation type="custom" allowBlank="1" showErrorMessage="1" errorTitle="Arbeitszeit" error="Bitte die Stunden als hh:mm eintragen (z. B. 8:15), oder U für Urlaub, K für krank." sqref="E18">
      <formula1>OR(ISNUMBER(E18),UPPER(E18)="U",UPPER(E18)="K")</formula1>
    </dataValidation>
    <dataValidation type="custom" allowBlank="1" showErrorMessage="1" errorTitle="Arbeitszeit" error="Bitte die Stunden als hh:mm eintragen (z. B. 8:15), oder U für Urlaub, K für krank." sqref="E19">
      <formula1>OR(ISNUMBER(E19),UPPER(E19)="U",UPPER(E19)="K")</formula1>
    </dataValidation>
    <dataValidation type="custom" allowBlank="1" showErrorMessage="1" errorTitle="Arbeitszeit" error="Bitte die Stunden als hh:mm eintragen (z. B. 8:15), oder U für Urlaub, K für krank." sqref="E20">
      <formula1>OR(ISNUMBER(E20),UPPER(E20)="U",UPPER(E20)="K")</formula1>
    </dataValidation>
    <dataValidation type="custom" allowBlank="1" showErrorMessage="1" errorTitle="Arbeitszeit" error="Bitte die Stunden als hh:mm eintragen (z. B. 8:15), oder U für Urlaub, K für krank." sqref="E21">
      <formula1>OR(ISNUMBER(E21),UPPER(E21)="U",UPPER(E21)="K")</formula1>
    </dataValidation>
    <dataValidation type="custom" allowBlank="1" showErrorMessage="1" errorTitle="Arbeitszeit" error="Bitte die Stunden als hh:mm eintragen (z. B. 8:15), oder U für Urlaub, K für krank." sqref="E22">
      <formula1>OR(ISNUMBER(E22),UPPER(E22)="U",UPPER(E22)="K")</formula1>
    </dataValidation>
    <dataValidation type="custom" allowBlank="1" showErrorMessage="1" errorTitle="Arbeitszeit" error="Bitte die Stunden als hh:mm eintragen (z. B. 8:15), oder U für Urlaub, K für krank." sqref="E23">
      <formula1>OR(ISNUMBER(E23),UPPER(E23)="U",UPPER(E23)="K")</formula1>
    </dataValidation>
    <dataValidation type="custom" allowBlank="1" showErrorMessage="1" errorTitle="Arbeitszeit" error="Bitte die Stunden als hh:mm eintragen (z. B. 8:15), oder U für Urlaub, K für krank." sqref="E24">
      <formula1>OR(ISNUMBER(E24),UPPER(E24)="U",UPPER(E24)="K")</formula1>
    </dataValidation>
    <dataValidation type="custom" allowBlank="1" showErrorMessage="1" errorTitle="Arbeitszeit" error="Bitte die Stunden als hh:mm eintragen (z. B. 8:15), oder U für Urlaub, K für krank." sqref="E25">
      <formula1>OR(ISNUMBER(E25),UPPER(E25)="U",UPPER(E25)="K")</formula1>
    </dataValidation>
    <dataValidation type="custom" allowBlank="1" showErrorMessage="1" errorTitle="Arbeitszeit" error="Bitte die Stunden als hh:mm eintragen (z. B. 8:15), oder U für Urlaub, K für krank." sqref="E6">
      <formula1>OR(ISNUMBER(E6),UPPER(E6)="U",UPPER(E6)="K")</formula1>
    </dataValidation>
    <dataValidation type="custom" allowBlank="1" showErrorMessage="1" errorTitle="Arbeitszeit" error="Bitte die Stunden als hh:mm eintragen (z. B. 8:15), oder U für Urlaub, K für krank." sqref="E7">
      <formula1>OR(ISNUMBER(E7),UPPER(E7)="U",UPPER(E7)="K")</formula1>
    </dataValidation>
    <dataValidation type="custom" allowBlank="1" showErrorMessage="1" errorTitle="Arbeitszeit" error="Bitte die Stunden als hh:mm eintragen (z. B. 8:15), oder U für Urlaub, K für krank." sqref="E8">
      <formula1>OR(ISNUMBER(E8),UPPER(E8)="U",UPPER(E8)="K")</formula1>
    </dataValidation>
    <dataValidation type="custom" allowBlank="1" showErrorMessage="1" errorTitle="Arbeitszeit" error="Bitte die Stunden als hh:mm eintragen (z. B. 8:15), oder U für Urlaub, K für krank." sqref="E9">
      <formula1>OR(ISNUMBER(E9),UPPER(E9)="U",UPPER(E9)="K")</formula1>
    </dataValidation>
    <dataValidation type="custom" allowBlank="1" showErrorMessage="1" errorTitle="Arbeitszeit" error="Bitte die Stunden als hh:mm eintragen (z. B. 8:15), oder U für Urlaub, K für krank." sqref="F10">
      <formula1>OR(ISNUMBER(F10),UPPER(F10)="U",UPPER(F10)="K")</formula1>
    </dataValidation>
    <dataValidation type="custom" allowBlank="1" showErrorMessage="1" errorTitle="Arbeitszeit" error="Bitte die Stunden als hh:mm eintragen (z. B. 8:15), oder U für Urlaub, K für krank." sqref="F11">
      <formula1>OR(ISNUMBER(F11),UPPER(F11)="U",UPPER(F11)="K")</formula1>
    </dataValidation>
    <dataValidation type="custom" allowBlank="1" showErrorMessage="1" errorTitle="Arbeitszeit" error="Bitte die Stunden als hh:mm eintragen (z. B. 8:15), oder U für Urlaub, K für krank." sqref="F12">
      <formula1>OR(ISNUMBER(F12),UPPER(F12)="U",UPPER(F12)="K")</formula1>
    </dataValidation>
    <dataValidation type="custom" allowBlank="1" showErrorMessage="1" errorTitle="Arbeitszeit" error="Bitte die Stunden als hh:mm eintragen (z. B. 8:15), oder U für Urlaub, K für krank." sqref="F13">
      <formula1>OR(ISNUMBER(F13),UPPER(F13)="U",UPPER(F13)="K")</formula1>
    </dataValidation>
    <dataValidation type="custom" allowBlank="1" showErrorMessage="1" errorTitle="Arbeitszeit" error="Bitte die Stunden als hh:mm eintragen (z. B. 8:15), oder U für Urlaub, K für krank." sqref="F14">
      <formula1>OR(ISNUMBER(F14),UPPER(F14)="U",UPPER(F14)="K")</formula1>
    </dataValidation>
    <dataValidation type="custom" allowBlank="1" showErrorMessage="1" errorTitle="Arbeitszeit" error="Bitte die Stunden als hh:mm eintragen (z. B. 8:15), oder U für Urlaub, K für krank." sqref="F15">
      <formula1>OR(ISNUMBER(F15),UPPER(F15)="U",UPPER(F15)="K")</formula1>
    </dataValidation>
    <dataValidation type="custom" allowBlank="1" showErrorMessage="1" errorTitle="Arbeitszeit" error="Bitte die Stunden als hh:mm eintragen (z. B. 8:15), oder U für Urlaub, K für krank." sqref="F16">
      <formula1>OR(ISNUMBER(F16),UPPER(F16)="U",UPPER(F16)="K")</formula1>
    </dataValidation>
    <dataValidation type="custom" allowBlank="1" showErrorMessage="1" errorTitle="Arbeitszeit" error="Bitte die Stunden als hh:mm eintragen (z. B. 8:15), oder U für Urlaub, K für krank." sqref="F17">
      <formula1>OR(ISNUMBER(F17),UPPER(F17)="U",UPPER(F17)="K")</formula1>
    </dataValidation>
    <dataValidation type="custom" allowBlank="1" showErrorMessage="1" errorTitle="Arbeitszeit" error="Bitte die Stunden als hh:mm eintragen (z. B. 8:15), oder U für Urlaub, K für krank." sqref="F18">
      <formula1>OR(ISNUMBER(F18),UPPER(F18)="U",UPPER(F18)="K")</formula1>
    </dataValidation>
    <dataValidation type="custom" allowBlank="1" showErrorMessage="1" errorTitle="Arbeitszeit" error="Bitte die Stunden als hh:mm eintragen (z. B. 8:15), oder U für Urlaub, K für krank." sqref="F19">
      <formula1>OR(ISNUMBER(F19),UPPER(F19)="U",UPPER(F19)="K")</formula1>
    </dataValidation>
    <dataValidation type="custom" allowBlank="1" showErrorMessage="1" errorTitle="Arbeitszeit" error="Bitte die Stunden als hh:mm eintragen (z. B. 8:15), oder U für Urlaub, K für krank." sqref="F20">
      <formula1>OR(ISNUMBER(F20),UPPER(F20)="U",UPPER(F20)="K")</formula1>
    </dataValidation>
    <dataValidation type="custom" allowBlank="1" showErrorMessage="1" errorTitle="Arbeitszeit" error="Bitte die Stunden als hh:mm eintragen (z. B. 8:15), oder U für Urlaub, K für krank." sqref="F21">
      <formula1>OR(ISNUMBER(F21),UPPER(F21)="U",UPPER(F21)="K")</formula1>
    </dataValidation>
    <dataValidation type="custom" allowBlank="1" showErrorMessage="1" errorTitle="Arbeitszeit" error="Bitte die Stunden als hh:mm eintragen (z. B. 8:15), oder U für Urlaub, K für krank." sqref="F22">
      <formula1>OR(ISNUMBER(F22),UPPER(F22)="U",UPPER(F22)="K")</formula1>
    </dataValidation>
    <dataValidation type="custom" allowBlank="1" showErrorMessage="1" errorTitle="Arbeitszeit" error="Bitte die Stunden als hh:mm eintragen (z. B. 8:15), oder U für Urlaub, K für krank." sqref="F23">
      <formula1>OR(ISNUMBER(F23),UPPER(F23)="U",UPPER(F23)="K")</formula1>
    </dataValidation>
    <dataValidation type="custom" allowBlank="1" showErrorMessage="1" errorTitle="Arbeitszeit" error="Bitte die Stunden als hh:mm eintragen (z. B. 8:15), oder U für Urlaub, K für krank." sqref="F24">
      <formula1>OR(ISNUMBER(F24),UPPER(F24)="U",UPPER(F24)="K")</formula1>
    </dataValidation>
    <dataValidation type="custom" allowBlank="1" showErrorMessage="1" errorTitle="Arbeitszeit" error="Bitte die Stunden als hh:mm eintragen (z. B. 8:15), oder U für Urlaub, K für krank." sqref="F25">
      <formula1>OR(ISNUMBER(F25),UPPER(F25)="U",UPPER(F25)="K")</formula1>
    </dataValidation>
    <dataValidation type="custom" allowBlank="1" showErrorMessage="1" errorTitle="Arbeitszeit" error="Bitte die Stunden als hh:mm eintragen (z. B. 8:15), oder U für Urlaub, K für krank." sqref="F6">
      <formula1>OR(ISNUMBER(F6),UPPER(F6)="U",UPPER(F6)="K")</formula1>
    </dataValidation>
    <dataValidation type="custom" allowBlank="1" showErrorMessage="1" errorTitle="Arbeitszeit" error="Bitte die Stunden als hh:mm eintragen (z. B. 8:15), oder U für Urlaub, K für krank." sqref="F7">
      <formula1>OR(ISNUMBER(F7),UPPER(F7)="U",UPPER(F7)="K")</formula1>
    </dataValidation>
    <dataValidation type="custom" allowBlank="1" showErrorMessage="1" errorTitle="Arbeitszeit" error="Bitte die Stunden als hh:mm eintragen (z. B. 8:15), oder U für Urlaub, K für krank." sqref="F8">
      <formula1>OR(ISNUMBER(F8),UPPER(F8)="U",UPPER(F8)="K")</formula1>
    </dataValidation>
    <dataValidation type="custom" allowBlank="1" showErrorMessage="1" errorTitle="Arbeitszeit" error="Bitte die Stunden als hh:mm eintragen (z. B. 8:15), oder U für Urlaub, K für krank." sqref="F9">
      <formula1>OR(ISNUMBER(F9),UPPER(F9)="U",UPPER(F9)="K")</formula1>
    </dataValidation>
    <dataValidation type="custom" allowBlank="1" showErrorMessage="1" errorTitle="Arbeitszeit" error="Bitte die Stunden als hh:mm eintragen (z. B. 8:15), oder U für Urlaub, K für krank." sqref="G10">
      <formula1>OR(ISNUMBER(G10),UPPER(G10)="U",UPPER(G10)="K")</formula1>
    </dataValidation>
    <dataValidation type="custom" allowBlank="1" showErrorMessage="1" errorTitle="Arbeitszeit" error="Bitte die Stunden als hh:mm eintragen (z. B. 8:15), oder U für Urlaub, K für krank." sqref="G11">
      <formula1>OR(ISNUMBER(G11),UPPER(G11)="U",UPPER(G11)="K")</formula1>
    </dataValidation>
    <dataValidation type="custom" allowBlank="1" showErrorMessage="1" errorTitle="Arbeitszeit" error="Bitte die Stunden als hh:mm eintragen (z. B. 8:15), oder U für Urlaub, K für krank." sqref="G12">
      <formula1>OR(ISNUMBER(G12),UPPER(G12)="U",UPPER(G12)="K")</formula1>
    </dataValidation>
    <dataValidation type="custom" allowBlank="1" showErrorMessage="1" errorTitle="Arbeitszeit" error="Bitte die Stunden als hh:mm eintragen (z. B. 8:15), oder U für Urlaub, K für krank." sqref="G13">
      <formula1>OR(ISNUMBER(G13),UPPER(G13)="U",UPPER(G13)="K")</formula1>
    </dataValidation>
    <dataValidation type="custom" allowBlank="1" showErrorMessage="1" errorTitle="Arbeitszeit" error="Bitte die Stunden als hh:mm eintragen (z. B. 8:15), oder U für Urlaub, K für krank." sqref="G14">
      <formula1>OR(ISNUMBER(G14),UPPER(G14)="U",UPPER(G14)="K")</formula1>
    </dataValidation>
    <dataValidation type="custom" allowBlank="1" showErrorMessage="1" errorTitle="Arbeitszeit" error="Bitte die Stunden als hh:mm eintragen (z. B. 8:15), oder U für Urlaub, K für krank." sqref="G15">
      <formula1>OR(ISNUMBER(G15),UPPER(G15)="U",UPPER(G15)="K")</formula1>
    </dataValidation>
    <dataValidation type="custom" allowBlank="1" showErrorMessage="1" errorTitle="Arbeitszeit" error="Bitte die Stunden als hh:mm eintragen (z. B. 8:15), oder U für Urlaub, K für krank." sqref="G16">
      <formula1>OR(ISNUMBER(G16),UPPER(G16)="U",UPPER(G16)="K")</formula1>
    </dataValidation>
    <dataValidation type="custom" allowBlank="1" showErrorMessage="1" errorTitle="Arbeitszeit" error="Bitte die Stunden als hh:mm eintragen (z. B. 8:15), oder U für Urlaub, K für krank." sqref="G17">
      <formula1>OR(ISNUMBER(G17),UPPER(G17)="U",UPPER(G17)="K")</formula1>
    </dataValidation>
    <dataValidation type="custom" allowBlank="1" showErrorMessage="1" errorTitle="Arbeitszeit" error="Bitte die Stunden als hh:mm eintragen (z. B. 8:15), oder U für Urlaub, K für krank." sqref="G18">
      <formula1>OR(ISNUMBER(G18),UPPER(G18)="U",UPPER(G18)="K")</formula1>
    </dataValidation>
    <dataValidation type="custom" allowBlank="1" showErrorMessage="1" errorTitle="Arbeitszeit" error="Bitte die Stunden als hh:mm eintragen (z. B. 8:15), oder U für Urlaub, K für krank." sqref="G19">
      <formula1>OR(ISNUMBER(G19),UPPER(G19)="U",UPPER(G19)="K")</formula1>
    </dataValidation>
    <dataValidation type="custom" allowBlank="1" showErrorMessage="1" errorTitle="Arbeitszeit" error="Bitte die Stunden als hh:mm eintragen (z. B. 8:15), oder U für Urlaub, K für krank." sqref="G20">
      <formula1>OR(ISNUMBER(G20),UPPER(G20)="U",UPPER(G20)="K")</formula1>
    </dataValidation>
    <dataValidation type="custom" allowBlank="1" showErrorMessage="1" errorTitle="Arbeitszeit" error="Bitte die Stunden als hh:mm eintragen (z. B. 8:15), oder U für Urlaub, K für krank." sqref="G21">
      <formula1>OR(ISNUMBER(G21),UPPER(G21)="U",UPPER(G21)="K")</formula1>
    </dataValidation>
    <dataValidation type="custom" allowBlank="1" showErrorMessage="1" errorTitle="Arbeitszeit" error="Bitte die Stunden als hh:mm eintragen (z. B. 8:15), oder U für Urlaub, K für krank." sqref="G22">
      <formula1>OR(ISNUMBER(G22),UPPER(G22)="U",UPPER(G22)="K")</formula1>
    </dataValidation>
    <dataValidation type="custom" allowBlank="1" showErrorMessage="1" errorTitle="Arbeitszeit" error="Bitte die Stunden als hh:mm eintragen (z. B. 8:15), oder U für Urlaub, K für krank." sqref="G23">
      <formula1>OR(ISNUMBER(G23),UPPER(G23)="U",UPPER(G23)="K")</formula1>
    </dataValidation>
    <dataValidation type="custom" allowBlank="1" showErrorMessage="1" errorTitle="Arbeitszeit" error="Bitte die Stunden als hh:mm eintragen (z. B. 8:15), oder U für Urlaub, K für krank." sqref="G24">
      <formula1>OR(ISNUMBER(G24),UPPER(G24)="U",UPPER(G24)="K")</formula1>
    </dataValidation>
    <dataValidation type="custom" allowBlank="1" showErrorMessage="1" errorTitle="Arbeitszeit" error="Bitte die Stunden als hh:mm eintragen (z. B. 8:15), oder U für Urlaub, K für krank." sqref="G25">
      <formula1>OR(ISNUMBER(G25),UPPER(G25)="U",UPPER(G25)="K")</formula1>
    </dataValidation>
    <dataValidation type="custom" allowBlank="1" showErrorMessage="1" errorTitle="Arbeitszeit" error="Bitte die Stunden als hh:mm eintragen (z. B. 8:15), oder U für Urlaub, K für krank." sqref="G6">
      <formula1>OR(ISNUMBER(G6),UPPER(G6)="U",UPPER(G6)="K")</formula1>
    </dataValidation>
    <dataValidation type="custom" allowBlank="1" showErrorMessage="1" errorTitle="Arbeitszeit" error="Bitte die Stunden als hh:mm eintragen (z. B. 8:15), oder U für Urlaub, K für krank." sqref="G7">
      <formula1>OR(ISNUMBER(G7),UPPER(G7)="U",UPPER(G7)="K")</formula1>
    </dataValidation>
    <dataValidation type="custom" allowBlank="1" showErrorMessage="1" errorTitle="Arbeitszeit" error="Bitte die Stunden als hh:mm eintragen (z. B. 8:15), oder U für Urlaub, K für krank." sqref="G8">
      <formula1>OR(ISNUMBER(G8),UPPER(G8)="U",UPPER(G8)="K")</formula1>
    </dataValidation>
    <dataValidation type="custom" allowBlank="1" showErrorMessage="1" errorTitle="Arbeitszeit" error="Bitte die Stunden als hh:mm eintragen (z. B. 8:15), oder U für Urlaub, K für krank." sqref="G9">
      <formula1>OR(ISNUMBER(G9),UPPER(G9)="U",UPPER(G9)="K")</formula1>
    </dataValidation>
    <dataValidation type="custom" allowBlank="1" showErrorMessage="1" errorTitle="Arbeitszeit" error="Bitte die Stunden als hh:mm eintragen (z. B. 8:15), oder U für Urlaub, K für krank." sqref="H10">
      <formula1>OR(ISNUMBER(H10),UPPER(H10)="U",UPPER(H10)="K")</formula1>
    </dataValidation>
    <dataValidation type="custom" allowBlank="1" showErrorMessage="1" errorTitle="Arbeitszeit" error="Bitte die Stunden als hh:mm eintragen (z. B. 8:15), oder U für Urlaub, K für krank." sqref="H11">
      <formula1>OR(ISNUMBER(H11),UPPER(H11)="U",UPPER(H11)="K")</formula1>
    </dataValidation>
    <dataValidation type="custom" allowBlank="1" showErrorMessage="1" errorTitle="Arbeitszeit" error="Bitte die Stunden als hh:mm eintragen (z. B. 8:15), oder U für Urlaub, K für krank." sqref="H12">
      <formula1>OR(ISNUMBER(H12),UPPER(H12)="U",UPPER(H12)="K")</formula1>
    </dataValidation>
    <dataValidation type="custom" allowBlank="1" showErrorMessage="1" errorTitle="Arbeitszeit" error="Bitte die Stunden als hh:mm eintragen (z. B. 8:15), oder U für Urlaub, K für krank." sqref="H13">
      <formula1>OR(ISNUMBER(H13),UPPER(H13)="U",UPPER(H13)="K")</formula1>
    </dataValidation>
    <dataValidation type="custom" allowBlank="1" showErrorMessage="1" errorTitle="Arbeitszeit" error="Bitte die Stunden als hh:mm eintragen (z. B. 8:15), oder U für Urlaub, K für krank." sqref="H14">
      <formula1>OR(ISNUMBER(H14),UPPER(H14)="U",UPPER(H14)="K")</formula1>
    </dataValidation>
    <dataValidation type="custom" allowBlank="1" showErrorMessage="1" errorTitle="Arbeitszeit" error="Bitte die Stunden als hh:mm eintragen (z. B. 8:15), oder U für Urlaub, K für krank." sqref="H15">
      <formula1>OR(ISNUMBER(H15),UPPER(H15)="U",UPPER(H15)="K")</formula1>
    </dataValidation>
    <dataValidation type="custom" allowBlank="1" showErrorMessage="1" errorTitle="Arbeitszeit" error="Bitte die Stunden als hh:mm eintragen (z. B. 8:15), oder U für Urlaub, K für krank." sqref="H16">
      <formula1>OR(ISNUMBER(H16),UPPER(H16)="U",UPPER(H16)="K")</formula1>
    </dataValidation>
    <dataValidation type="custom" allowBlank="1" showErrorMessage="1" errorTitle="Arbeitszeit" error="Bitte die Stunden als hh:mm eintragen (z. B. 8:15), oder U für Urlaub, K für krank." sqref="H17">
      <formula1>OR(ISNUMBER(H17),UPPER(H17)="U",UPPER(H17)="K")</formula1>
    </dataValidation>
    <dataValidation type="custom" allowBlank="1" showErrorMessage="1" errorTitle="Arbeitszeit" error="Bitte die Stunden als hh:mm eintragen (z. B. 8:15), oder U für Urlaub, K für krank." sqref="H18">
      <formula1>OR(ISNUMBER(H18),UPPER(H18)="U",UPPER(H18)="K")</formula1>
    </dataValidation>
    <dataValidation type="custom" allowBlank="1" showErrorMessage="1" errorTitle="Arbeitszeit" error="Bitte die Stunden als hh:mm eintragen (z. B. 8:15), oder U für Urlaub, K für krank." sqref="H19">
      <formula1>OR(ISNUMBER(H19),UPPER(H19)="U",UPPER(H19)="K")</formula1>
    </dataValidation>
    <dataValidation type="custom" allowBlank="1" showErrorMessage="1" errorTitle="Arbeitszeit" error="Bitte die Stunden als hh:mm eintragen (z. B. 8:15), oder U für Urlaub, K für krank." sqref="H20">
      <formula1>OR(ISNUMBER(H20),UPPER(H20)="U",UPPER(H20)="K")</formula1>
    </dataValidation>
    <dataValidation type="custom" allowBlank="1" showErrorMessage="1" errorTitle="Arbeitszeit" error="Bitte die Stunden als hh:mm eintragen (z. B. 8:15), oder U für Urlaub, K für krank." sqref="H21">
      <formula1>OR(ISNUMBER(H21),UPPER(H21)="U",UPPER(H21)="K")</formula1>
    </dataValidation>
    <dataValidation type="custom" allowBlank="1" showErrorMessage="1" errorTitle="Arbeitszeit" error="Bitte die Stunden als hh:mm eintragen (z. B. 8:15), oder U für Urlaub, K für krank." sqref="H22">
      <formula1>OR(ISNUMBER(H22),UPPER(H22)="U",UPPER(H22)="K")</formula1>
    </dataValidation>
    <dataValidation type="custom" allowBlank="1" showErrorMessage="1" errorTitle="Arbeitszeit" error="Bitte die Stunden als hh:mm eintragen (z. B. 8:15), oder U für Urlaub, K für krank." sqref="H23">
      <formula1>OR(ISNUMBER(H23),UPPER(H23)="U",UPPER(H23)="K")</formula1>
    </dataValidation>
    <dataValidation type="custom" allowBlank="1" showErrorMessage="1" errorTitle="Arbeitszeit" error="Bitte die Stunden als hh:mm eintragen (z. B. 8:15), oder U für Urlaub, K für krank." sqref="H24">
      <formula1>OR(ISNUMBER(H24),UPPER(H24)="U",UPPER(H24)="K")</formula1>
    </dataValidation>
    <dataValidation type="custom" allowBlank="1" showErrorMessage="1" errorTitle="Arbeitszeit" error="Bitte die Stunden als hh:mm eintragen (z. B. 8:15), oder U für Urlaub, K für krank." sqref="H25">
      <formula1>OR(ISNUMBER(H25),UPPER(H25)="U",UPPER(H25)="K")</formula1>
    </dataValidation>
    <dataValidation type="custom" allowBlank="1" showErrorMessage="1" errorTitle="Arbeitszeit" error="Bitte die Stunden als hh:mm eintragen (z. B. 8:15), oder U für Urlaub, K für krank." sqref="H6">
      <formula1>OR(ISNUMBER(H6),UPPER(H6)="U",UPPER(H6)="K")</formula1>
    </dataValidation>
    <dataValidation type="custom" allowBlank="1" showErrorMessage="1" errorTitle="Arbeitszeit" error="Bitte die Stunden als hh:mm eintragen (z. B. 8:15), oder U für Urlaub, K für krank." sqref="H7">
      <formula1>OR(ISNUMBER(H7),UPPER(H7)="U",UPPER(H7)="K")</formula1>
    </dataValidation>
    <dataValidation type="custom" allowBlank="1" showErrorMessage="1" errorTitle="Arbeitszeit" error="Bitte die Stunden als hh:mm eintragen (z. B. 8:15), oder U für Urlaub, K für krank." sqref="H8">
      <formula1>OR(ISNUMBER(H8),UPPER(H8)="U",UPPER(H8)="K")</formula1>
    </dataValidation>
    <dataValidation type="custom" allowBlank="1" showErrorMessage="1" errorTitle="Arbeitszeit" error="Bitte die Stunden als hh:mm eintragen (z. B. 8:15), oder U für Urlaub, K für krank." sqref="H9">
      <formula1>OR(ISNUMBER(H9),UPPER(H9)="U",UPPER(H9)="K")</formula1>
    </dataValidation>
    <dataValidation type="custom" allowBlank="1" showErrorMessage="1" errorTitle="Arbeitszeit" error="Bitte die Stunden als hh:mm eintragen (z. B. 8:15), oder U für Urlaub, K für krank." sqref="I10">
      <formula1>OR(ISNUMBER(I10),UPPER(I10)="U",UPPER(I10)="K")</formula1>
    </dataValidation>
    <dataValidation type="custom" allowBlank="1" showErrorMessage="1" errorTitle="Arbeitszeit" error="Bitte die Stunden als hh:mm eintragen (z. B. 8:15), oder U für Urlaub, K für krank." sqref="I11">
      <formula1>OR(ISNUMBER(I11),UPPER(I11)="U",UPPER(I11)="K")</formula1>
    </dataValidation>
    <dataValidation type="custom" allowBlank="1" showErrorMessage="1" errorTitle="Arbeitszeit" error="Bitte die Stunden als hh:mm eintragen (z. B. 8:15), oder U für Urlaub, K für krank." sqref="I12">
      <formula1>OR(ISNUMBER(I12),UPPER(I12)="U",UPPER(I12)="K")</formula1>
    </dataValidation>
    <dataValidation type="custom" allowBlank="1" showErrorMessage="1" errorTitle="Arbeitszeit" error="Bitte die Stunden als hh:mm eintragen (z. B. 8:15), oder U für Urlaub, K für krank." sqref="I13">
      <formula1>OR(ISNUMBER(I13),UPPER(I13)="U",UPPER(I13)="K")</formula1>
    </dataValidation>
    <dataValidation type="custom" allowBlank="1" showErrorMessage="1" errorTitle="Arbeitszeit" error="Bitte die Stunden als hh:mm eintragen (z. B. 8:15), oder U für Urlaub, K für krank." sqref="I14">
      <formula1>OR(ISNUMBER(I14),UPPER(I14)="U",UPPER(I14)="K")</formula1>
    </dataValidation>
    <dataValidation type="custom" allowBlank="1" showErrorMessage="1" errorTitle="Arbeitszeit" error="Bitte die Stunden als hh:mm eintragen (z. B. 8:15), oder U für Urlaub, K für krank." sqref="I15">
      <formula1>OR(ISNUMBER(I15),UPPER(I15)="U",UPPER(I15)="K")</formula1>
    </dataValidation>
    <dataValidation type="custom" allowBlank="1" showErrorMessage="1" errorTitle="Arbeitszeit" error="Bitte die Stunden als hh:mm eintragen (z. B. 8:15), oder U für Urlaub, K für krank." sqref="I16">
      <formula1>OR(ISNUMBER(I16),UPPER(I16)="U",UPPER(I16)="K")</formula1>
    </dataValidation>
    <dataValidation type="custom" allowBlank="1" showErrorMessage="1" errorTitle="Arbeitszeit" error="Bitte die Stunden als hh:mm eintragen (z. B. 8:15), oder U für Urlaub, K für krank." sqref="I17">
      <formula1>OR(ISNUMBER(I17),UPPER(I17)="U",UPPER(I17)="K")</formula1>
    </dataValidation>
    <dataValidation type="custom" allowBlank="1" showErrorMessage="1" errorTitle="Arbeitszeit" error="Bitte die Stunden als hh:mm eintragen (z. B. 8:15), oder U für Urlaub, K für krank." sqref="I18">
      <formula1>OR(ISNUMBER(I18),UPPER(I18)="U",UPPER(I18)="K")</formula1>
    </dataValidation>
    <dataValidation type="custom" allowBlank="1" showErrorMessage="1" errorTitle="Arbeitszeit" error="Bitte die Stunden als hh:mm eintragen (z. B. 8:15), oder U für Urlaub, K für krank." sqref="I19">
      <formula1>OR(ISNUMBER(I19),UPPER(I19)="U",UPPER(I19)="K")</formula1>
    </dataValidation>
    <dataValidation type="custom" allowBlank="1" showErrorMessage="1" errorTitle="Arbeitszeit" error="Bitte die Stunden als hh:mm eintragen (z. B. 8:15), oder U für Urlaub, K für krank." sqref="I20">
      <formula1>OR(ISNUMBER(I20),UPPER(I20)="U",UPPER(I20)="K")</formula1>
    </dataValidation>
    <dataValidation type="custom" allowBlank="1" showErrorMessage="1" errorTitle="Arbeitszeit" error="Bitte die Stunden als hh:mm eintragen (z. B. 8:15), oder U für Urlaub, K für krank." sqref="I21">
      <formula1>OR(ISNUMBER(I21),UPPER(I21)="U",UPPER(I21)="K")</formula1>
    </dataValidation>
    <dataValidation type="custom" allowBlank="1" showErrorMessage="1" errorTitle="Arbeitszeit" error="Bitte die Stunden als hh:mm eintragen (z. B. 8:15), oder U für Urlaub, K für krank." sqref="I22">
      <formula1>OR(ISNUMBER(I22),UPPER(I22)="U",UPPER(I22)="K")</formula1>
    </dataValidation>
    <dataValidation type="custom" allowBlank="1" showErrorMessage="1" errorTitle="Arbeitszeit" error="Bitte die Stunden als hh:mm eintragen (z. B. 8:15), oder U für Urlaub, K für krank." sqref="I23">
      <formula1>OR(ISNUMBER(I23),UPPER(I23)="U",UPPER(I23)="K")</formula1>
    </dataValidation>
    <dataValidation type="custom" allowBlank="1" showErrorMessage="1" errorTitle="Arbeitszeit" error="Bitte die Stunden als hh:mm eintragen (z. B. 8:15), oder U für Urlaub, K für krank." sqref="I24">
      <formula1>OR(ISNUMBER(I24),UPPER(I24)="U",UPPER(I24)="K")</formula1>
    </dataValidation>
    <dataValidation type="custom" allowBlank="1" showErrorMessage="1" errorTitle="Arbeitszeit" error="Bitte die Stunden als hh:mm eintragen (z. B. 8:15), oder U für Urlaub, K für krank." sqref="I25">
      <formula1>OR(ISNUMBER(I25),UPPER(I25)="U",UPPER(I25)="K")</formula1>
    </dataValidation>
    <dataValidation type="custom" allowBlank="1" showErrorMessage="1" errorTitle="Arbeitszeit" error="Bitte die Stunden als hh:mm eintragen (z. B. 8:15), oder U für Urlaub, K für krank." sqref="I6">
      <formula1>OR(ISNUMBER(I6),UPPER(I6)="U",UPPER(I6)="K")</formula1>
    </dataValidation>
    <dataValidation type="custom" allowBlank="1" showErrorMessage="1" errorTitle="Arbeitszeit" error="Bitte die Stunden als hh:mm eintragen (z. B. 8:15), oder U für Urlaub, K für krank." sqref="I7">
      <formula1>OR(ISNUMBER(I7),UPPER(I7)="U",UPPER(I7)="K")</formula1>
    </dataValidation>
    <dataValidation type="custom" allowBlank="1" showErrorMessage="1" errorTitle="Arbeitszeit" error="Bitte die Stunden als hh:mm eintragen (z. B. 8:15), oder U für Urlaub, K für krank." sqref="I8">
      <formula1>OR(ISNUMBER(I8),UPPER(I8)="U",UPPER(I8)="K")</formula1>
    </dataValidation>
    <dataValidation type="custom" allowBlank="1" showErrorMessage="1" errorTitle="Arbeitszeit" error="Bitte die Stunden als hh:mm eintragen (z. B. 8:15), oder U für Urlaub, K für krank." sqref="I9">
      <formula1>OR(ISNUMBER(I9),UPPER(I9)="U",UPPER(I9)="K")</formula1>
    </dataValidation>
    <dataValidation type="custom" allowBlank="1" showErrorMessage="1" errorTitle="Arbeitszeit" error="Bitte die Stunden als hh:mm eintragen (z. B. 8:15), oder U für Urlaub, K für krank." sqref="J10">
      <formula1>OR(ISNUMBER(J10),UPPER(J10)="U",UPPER(J10)="K")</formula1>
    </dataValidation>
    <dataValidation type="custom" allowBlank="1" showErrorMessage="1" errorTitle="Arbeitszeit" error="Bitte die Stunden als hh:mm eintragen (z. B. 8:15), oder U für Urlaub, K für krank." sqref="J11">
      <formula1>OR(ISNUMBER(J11),UPPER(J11)="U",UPPER(J11)="K")</formula1>
    </dataValidation>
    <dataValidation type="custom" allowBlank="1" showErrorMessage="1" errorTitle="Arbeitszeit" error="Bitte die Stunden als hh:mm eintragen (z. B. 8:15), oder U für Urlaub, K für krank." sqref="J12">
      <formula1>OR(ISNUMBER(J12),UPPER(J12)="U",UPPER(J12)="K")</formula1>
    </dataValidation>
    <dataValidation type="custom" allowBlank="1" showErrorMessage="1" errorTitle="Arbeitszeit" error="Bitte die Stunden als hh:mm eintragen (z. B. 8:15), oder U für Urlaub, K für krank." sqref="J13">
      <formula1>OR(ISNUMBER(J13),UPPER(J13)="U",UPPER(J13)="K")</formula1>
    </dataValidation>
    <dataValidation type="custom" allowBlank="1" showErrorMessage="1" errorTitle="Arbeitszeit" error="Bitte die Stunden als hh:mm eintragen (z. B. 8:15), oder U für Urlaub, K für krank." sqref="J14">
      <formula1>OR(ISNUMBER(J14),UPPER(J14)="U",UPPER(J14)="K")</formula1>
    </dataValidation>
    <dataValidation type="custom" allowBlank="1" showErrorMessage="1" errorTitle="Arbeitszeit" error="Bitte die Stunden als hh:mm eintragen (z. B. 8:15), oder U für Urlaub, K für krank." sqref="J15">
      <formula1>OR(ISNUMBER(J15),UPPER(J15)="U",UPPER(J15)="K")</formula1>
    </dataValidation>
    <dataValidation type="custom" allowBlank="1" showErrorMessage="1" errorTitle="Arbeitszeit" error="Bitte die Stunden als hh:mm eintragen (z. B. 8:15), oder U für Urlaub, K für krank." sqref="J16">
      <formula1>OR(ISNUMBER(J16),UPPER(J16)="U",UPPER(J16)="K")</formula1>
    </dataValidation>
    <dataValidation type="custom" allowBlank="1" showErrorMessage="1" errorTitle="Arbeitszeit" error="Bitte die Stunden als hh:mm eintragen (z. B. 8:15), oder U für Urlaub, K für krank." sqref="J17">
      <formula1>OR(ISNUMBER(J17),UPPER(J17)="U",UPPER(J17)="K")</formula1>
    </dataValidation>
    <dataValidation type="custom" allowBlank="1" showErrorMessage="1" errorTitle="Arbeitszeit" error="Bitte die Stunden als hh:mm eintragen (z. B. 8:15), oder U für Urlaub, K für krank." sqref="J18">
      <formula1>OR(ISNUMBER(J18),UPPER(J18)="U",UPPER(J18)="K")</formula1>
    </dataValidation>
    <dataValidation type="custom" allowBlank="1" showErrorMessage="1" errorTitle="Arbeitszeit" error="Bitte die Stunden als hh:mm eintragen (z. B. 8:15), oder U für Urlaub, K für krank." sqref="J19">
      <formula1>OR(ISNUMBER(J19),UPPER(J19)="U",UPPER(J19)="K")</formula1>
    </dataValidation>
    <dataValidation type="custom" allowBlank="1" showErrorMessage="1" errorTitle="Arbeitszeit" error="Bitte die Stunden als hh:mm eintragen (z. B. 8:15), oder U für Urlaub, K für krank." sqref="J20">
      <formula1>OR(ISNUMBER(J20),UPPER(J20)="U",UPPER(J20)="K")</formula1>
    </dataValidation>
    <dataValidation type="custom" allowBlank="1" showErrorMessage="1" errorTitle="Arbeitszeit" error="Bitte die Stunden als hh:mm eintragen (z. B. 8:15), oder U für Urlaub, K für krank." sqref="J21">
      <formula1>OR(ISNUMBER(J21),UPPER(J21)="U",UPPER(J21)="K")</formula1>
    </dataValidation>
    <dataValidation type="custom" allowBlank="1" showErrorMessage="1" errorTitle="Arbeitszeit" error="Bitte die Stunden als hh:mm eintragen (z. B. 8:15), oder U für Urlaub, K für krank." sqref="J22">
      <formula1>OR(ISNUMBER(J22),UPPER(J22)="U",UPPER(J22)="K")</formula1>
    </dataValidation>
    <dataValidation type="custom" allowBlank="1" showErrorMessage="1" errorTitle="Arbeitszeit" error="Bitte die Stunden als hh:mm eintragen (z. B. 8:15), oder U für Urlaub, K für krank." sqref="J23">
      <formula1>OR(ISNUMBER(J23),UPPER(J23)="U",UPPER(J23)="K")</formula1>
    </dataValidation>
    <dataValidation type="custom" allowBlank="1" showErrorMessage="1" errorTitle="Arbeitszeit" error="Bitte die Stunden als hh:mm eintragen (z. B. 8:15), oder U für Urlaub, K für krank." sqref="J24">
      <formula1>OR(ISNUMBER(J24),UPPER(J24)="U",UPPER(J24)="K")</formula1>
    </dataValidation>
    <dataValidation type="custom" allowBlank="1" showErrorMessage="1" errorTitle="Arbeitszeit" error="Bitte die Stunden als hh:mm eintragen (z. B. 8:15), oder U für Urlaub, K für krank." sqref="J25">
      <formula1>OR(ISNUMBER(J25),UPPER(J25)="U",UPPER(J25)="K")</formula1>
    </dataValidation>
    <dataValidation type="custom" allowBlank="1" showErrorMessage="1" errorTitle="Arbeitszeit" error="Bitte die Stunden als hh:mm eintragen (z. B. 8:15), oder U für Urlaub, K für krank." sqref="J6">
      <formula1>OR(ISNUMBER(J6),UPPER(J6)="U",UPPER(J6)="K")</formula1>
    </dataValidation>
    <dataValidation type="custom" allowBlank="1" showErrorMessage="1" errorTitle="Arbeitszeit" error="Bitte die Stunden als hh:mm eintragen (z. B. 8:15), oder U für Urlaub, K für krank." sqref="J7">
      <formula1>OR(ISNUMBER(J7),UPPER(J7)="U",UPPER(J7)="K")</formula1>
    </dataValidation>
    <dataValidation type="custom" allowBlank="1" showErrorMessage="1" errorTitle="Arbeitszeit" error="Bitte die Stunden als hh:mm eintragen (z. B. 8:15), oder U für Urlaub, K für krank." sqref="J8">
      <formula1>OR(ISNUMBER(J8),UPPER(J8)="U",UPPER(J8)="K")</formula1>
    </dataValidation>
    <dataValidation type="custom" allowBlank="1" showErrorMessage="1" errorTitle="Arbeitszeit" error="Bitte die Stunden als hh:mm eintragen (z. B. 8:15), oder U für Urlaub, K für krank." sqref="J9">
      <formula1>OR(ISNUMBER(J9),UPPER(J9)="U",UPPER(J9)="K")</formula1>
    </dataValidation>
    <dataValidation type="custom" allowBlank="1" showErrorMessage="1" errorTitle="Arbeitszeit" error="Bitte die Stunden als hh:mm eintragen (z. B. 8:15), oder U für Urlaub, K für krank." sqref="K10">
      <formula1>OR(ISNUMBER(K10),UPPER(K10)="U",UPPER(K10)="K")</formula1>
    </dataValidation>
    <dataValidation type="custom" allowBlank="1" showErrorMessage="1" errorTitle="Arbeitszeit" error="Bitte die Stunden als hh:mm eintragen (z. B. 8:15), oder U für Urlaub, K für krank." sqref="K11">
      <formula1>OR(ISNUMBER(K11),UPPER(K11)="U",UPPER(K11)="K")</formula1>
    </dataValidation>
    <dataValidation type="custom" allowBlank="1" showErrorMessage="1" errorTitle="Arbeitszeit" error="Bitte die Stunden als hh:mm eintragen (z. B. 8:15), oder U für Urlaub, K für krank." sqref="K12">
      <formula1>OR(ISNUMBER(K12),UPPER(K12)="U",UPPER(K12)="K")</formula1>
    </dataValidation>
    <dataValidation type="custom" allowBlank="1" showErrorMessage="1" errorTitle="Arbeitszeit" error="Bitte die Stunden als hh:mm eintragen (z. B. 8:15), oder U für Urlaub, K für krank." sqref="K13">
      <formula1>OR(ISNUMBER(K13),UPPER(K13)="U",UPPER(K13)="K")</formula1>
    </dataValidation>
    <dataValidation type="custom" allowBlank="1" showErrorMessage="1" errorTitle="Arbeitszeit" error="Bitte die Stunden als hh:mm eintragen (z. B. 8:15), oder U für Urlaub, K für krank." sqref="K14">
      <formula1>OR(ISNUMBER(K14),UPPER(K14)="U",UPPER(K14)="K")</formula1>
    </dataValidation>
    <dataValidation type="custom" allowBlank="1" showErrorMessage="1" errorTitle="Arbeitszeit" error="Bitte die Stunden als hh:mm eintragen (z. B. 8:15), oder U für Urlaub, K für krank." sqref="K15">
      <formula1>OR(ISNUMBER(K15),UPPER(K15)="U",UPPER(K15)="K")</formula1>
    </dataValidation>
    <dataValidation type="custom" allowBlank="1" showErrorMessage="1" errorTitle="Arbeitszeit" error="Bitte die Stunden als hh:mm eintragen (z. B. 8:15), oder U für Urlaub, K für krank." sqref="K16">
      <formula1>OR(ISNUMBER(K16),UPPER(K16)="U",UPPER(K16)="K")</formula1>
    </dataValidation>
    <dataValidation type="custom" allowBlank="1" showErrorMessage="1" errorTitle="Arbeitszeit" error="Bitte die Stunden als hh:mm eintragen (z. B. 8:15), oder U für Urlaub, K für krank." sqref="K17">
      <formula1>OR(ISNUMBER(K17),UPPER(K17)="U",UPPER(K17)="K")</formula1>
    </dataValidation>
    <dataValidation type="custom" allowBlank="1" showErrorMessage="1" errorTitle="Arbeitszeit" error="Bitte die Stunden als hh:mm eintragen (z. B. 8:15), oder U für Urlaub, K für krank." sqref="K18">
      <formula1>OR(ISNUMBER(K18),UPPER(K18)="U",UPPER(K18)="K")</formula1>
    </dataValidation>
    <dataValidation type="custom" allowBlank="1" showErrorMessage="1" errorTitle="Arbeitszeit" error="Bitte die Stunden als hh:mm eintragen (z. B. 8:15), oder U für Urlaub, K für krank." sqref="K19">
      <formula1>OR(ISNUMBER(K19),UPPER(K19)="U",UPPER(K19)="K")</formula1>
    </dataValidation>
    <dataValidation type="custom" allowBlank="1" showErrorMessage="1" errorTitle="Arbeitszeit" error="Bitte die Stunden als hh:mm eintragen (z. B. 8:15), oder U für Urlaub, K für krank." sqref="K20">
      <formula1>OR(ISNUMBER(K20),UPPER(K20)="U",UPPER(K20)="K")</formula1>
    </dataValidation>
    <dataValidation type="custom" allowBlank="1" showErrorMessage="1" errorTitle="Arbeitszeit" error="Bitte die Stunden als hh:mm eintragen (z. B. 8:15), oder U für Urlaub, K für krank." sqref="K21">
      <formula1>OR(ISNUMBER(K21),UPPER(K21)="U",UPPER(K21)="K")</formula1>
    </dataValidation>
    <dataValidation type="custom" allowBlank="1" showErrorMessage="1" errorTitle="Arbeitszeit" error="Bitte die Stunden als hh:mm eintragen (z. B. 8:15), oder U für Urlaub, K für krank." sqref="K22">
      <formula1>OR(ISNUMBER(K22),UPPER(K22)="U",UPPER(K22)="K")</formula1>
    </dataValidation>
    <dataValidation type="custom" allowBlank="1" showErrorMessage="1" errorTitle="Arbeitszeit" error="Bitte die Stunden als hh:mm eintragen (z. B. 8:15), oder U für Urlaub, K für krank." sqref="K23">
      <formula1>OR(ISNUMBER(K23),UPPER(K23)="U",UPPER(K23)="K")</formula1>
    </dataValidation>
    <dataValidation type="custom" allowBlank="1" showErrorMessage="1" errorTitle="Arbeitszeit" error="Bitte die Stunden als hh:mm eintragen (z. B. 8:15), oder U für Urlaub, K für krank." sqref="K24">
      <formula1>OR(ISNUMBER(K24),UPPER(K24)="U",UPPER(K24)="K")</formula1>
    </dataValidation>
    <dataValidation type="custom" allowBlank="1" showErrorMessage="1" errorTitle="Arbeitszeit" error="Bitte die Stunden als hh:mm eintragen (z. B. 8:15), oder U für Urlaub, K für krank." sqref="K25">
      <formula1>OR(ISNUMBER(K25),UPPER(K25)="U",UPPER(K25)="K")</formula1>
    </dataValidation>
    <dataValidation type="custom" allowBlank="1" showErrorMessage="1" errorTitle="Arbeitszeit" error="Bitte die Stunden als hh:mm eintragen (z. B. 8:15), oder U für Urlaub, K für krank." sqref="K6">
      <formula1>OR(ISNUMBER(K6),UPPER(K6)="U",UPPER(K6)="K")</formula1>
    </dataValidation>
    <dataValidation type="custom" allowBlank="1" showErrorMessage="1" errorTitle="Arbeitszeit" error="Bitte die Stunden als hh:mm eintragen (z. B. 8:15), oder U für Urlaub, K für krank." sqref="K7">
      <formula1>OR(ISNUMBER(K7),UPPER(K7)="U",UPPER(K7)="K")</formula1>
    </dataValidation>
    <dataValidation type="custom" allowBlank="1" showErrorMessage="1" errorTitle="Arbeitszeit" error="Bitte die Stunden als hh:mm eintragen (z. B. 8:15), oder U für Urlaub, K für krank." sqref="K8">
      <formula1>OR(ISNUMBER(K8),UPPER(K8)="U",UPPER(K8)="K")</formula1>
    </dataValidation>
    <dataValidation type="custom" allowBlank="1" showErrorMessage="1" errorTitle="Arbeitszeit" error="Bitte die Stunden als hh:mm eintragen (z. B. 8:15), oder U für Urlaub, K für krank." sqref="K9">
      <formula1>OR(ISNUMBER(K9),UPPER(K9)="U",UPPER(K9)="K")</formula1>
    </dataValidation>
    <dataValidation type="custom" allowBlank="1" showErrorMessage="1" errorTitle="Arbeitszeit" error="Bitte die Stunden als hh:mm eintragen (z. B. 8:15), oder U für Urlaub, K für krank." sqref="L10">
      <formula1>OR(ISNUMBER(L10),UPPER(L10)="U",UPPER(L10)="K")</formula1>
    </dataValidation>
    <dataValidation type="custom" allowBlank="1" showErrorMessage="1" errorTitle="Arbeitszeit" error="Bitte die Stunden als hh:mm eintragen (z. B. 8:15), oder U für Urlaub, K für krank." sqref="L11">
      <formula1>OR(ISNUMBER(L11),UPPER(L11)="U",UPPER(L11)="K")</formula1>
    </dataValidation>
    <dataValidation type="custom" allowBlank="1" showErrorMessage="1" errorTitle="Arbeitszeit" error="Bitte die Stunden als hh:mm eintragen (z. B. 8:15), oder U für Urlaub, K für krank." sqref="L12">
      <formula1>OR(ISNUMBER(L12),UPPER(L12)="U",UPPER(L12)="K")</formula1>
    </dataValidation>
    <dataValidation type="custom" allowBlank="1" showErrorMessage="1" errorTitle="Arbeitszeit" error="Bitte die Stunden als hh:mm eintragen (z. B. 8:15), oder U für Urlaub, K für krank." sqref="L13">
      <formula1>OR(ISNUMBER(L13),UPPER(L13)="U",UPPER(L13)="K")</formula1>
    </dataValidation>
    <dataValidation type="custom" allowBlank="1" showErrorMessage="1" errorTitle="Arbeitszeit" error="Bitte die Stunden als hh:mm eintragen (z. B. 8:15), oder U für Urlaub, K für krank." sqref="L14">
      <formula1>OR(ISNUMBER(L14),UPPER(L14)="U",UPPER(L14)="K")</formula1>
    </dataValidation>
    <dataValidation type="custom" allowBlank="1" showErrorMessage="1" errorTitle="Arbeitszeit" error="Bitte die Stunden als hh:mm eintragen (z. B. 8:15), oder U für Urlaub, K für krank." sqref="L15">
      <formula1>OR(ISNUMBER(L15),UPPER(L15)="U",UPPER(L15)="K")</formula1>
    </dataValidation>
    <dataValidation type="custom" allowBlank="1" showErrorMessage="1" errorTitle="Arbeitszeit" error="Bitte die Stunden als hh:mm eintragen (z. B. 8:15), oder U für Urlaub, K für krank." sqref="L16">
      <formula1>OR(ISNUMBER(L16),UPPER(L16)="U",UPPER(L16)="K")</formula1>
    </dataValidation>
    <dataValidation type="custom" allowBlank="1" showErrorMessage="1" errorTitle="Arbeitszeit" error="Bitte die Stunden als hh:mm eintragen (z. B. 8:15), oder U für Urlaub, K für krank." sqref="L17">
      <formula1>OR(ISNUMBER(L17),UPPER(L17)="U",UPPER(L17)="K")</formula1>
    </dataValidation>
    <dataValidation type="custom" allowBlank="1" showErrorMessage="1" errorTitle="Arbeitszeit" error="Bitte die Stunden als hh:mm eintragen (z. B. 8:15), oder U für Urlaub, K für krank." sqref="L18">
      <formula1>OR(ISNUMBER(L18),UPPER(L18)="U",UPPER(L18)="K")</formula1>
    </dataValidation>
    <dataValidation type="custom" allowBlank="1" showErrorMessage="1" errorTitle="Arbeitszeit" error="Bitte die Stunden als hh:mm eintragen (z. B. 8:15), oder U für Urlaub, K für krank." sqref="L19">
      <formula1>OR(ISNUMBER(L19),UPPER(L19)="U",UPPER(L19)="K")</formula1>
    </dataValidation>
    <dataValidation type="custom" allowBlank="1" showErrorMessage="1" errorTitle="Arbeitszeit" error="Bitte die Stunden als hh:mm eintragen (z. B. 8:15), oder U für Urlaub, K für krank." sqref="L20">
      <formula1>OR(ISNUMBER(L20),UPPER(L20)="U",UPPER(L20)="K")</formula1>
    </dataValidation>
    <dataValidation type="custom" allowBlank="1" showErrorMessage="1" errorTitle="Arbeitszeit" error="Bitte die Stunden als hh:mm eintragen (z. B. 8:15), oder U für Urlaub, K für krank." sqref="L21">
      <formula1>OR(ISNUMBER(L21),UPPER(L21)="U",UPPER(L21)="K")</formula1>
    </dataValidation>
    <dataValidation type="custom" allowBlank="1" showErrorMessage="1" errorTitle="Arbeitszeit" error="Bitte die Stunden als hh:mm eintragen (z. B. 8:15), oder U für Urlaub, K für krank." sqref="L22">
      <formula1>OR(ISNUMBER(L22),UPPER(L22)="U",UPPER(L22)="K")</formula1>
    </dataValidation>
    <dataValidation type="custom" allowBlank="1" showErrorMessage="1" errorTitle="Arbeitszeit" error="Bitte die Stunden als hh:mm eintragen (z. B. 8:15), oder U für Urlaub, K für krank." sqref="L23">
      <formula1>OR(ISNUMBER(L23),UPPER(L23)="U",UPPER(L23)="K")</formula1>
    </dataValidation>
    <dataValidation type="custom" allowBlank="1" showErrorMessage="1" errorTitle="Arbeitszeit" error="Bitte die Stunden als hh:mm eintragen (z. B. 8:15), oder U für Urlaub, K für krank." sqref="L24">
      <formula1>OR(ISNUMBER(L24),UPPER(L24)="U",UPPER(L24)="K")</formula1>
    </dataValidation>
    <dataValidation type="custom" allowBlank="1" showErrorMessage="1" errorTitle="Arbeitszeit" error="Bitte die Stunden als hh:mm eintragen (z. B. 8:15), oder U für Urlaub, K für krank." sqref="L25">
      <formula1>OR(ISNUMBER(L25),UPPER(L25)="U",UPPER(L25)="K")</formula1>
    </dataValidation>
    <dataValidation type="custom" allowBlank="1" showErrorMessage="1" errorTitle="Arbeitszeit" error="Bitte die Stunden als hh:mm eintragen (z. B. 8:15), oder U für Urlaub, K für krank." sqref="L6">
      <formula1>OR(ISNUMBER(L6),UPPER(L6)="U",UPPER(L6)="K")</formula1>
    </dataValidation>
    <dataValidation type="custom" allowBlank="1" showErrorMessage="1" errorTitle="Arbeitszeit" error="Bitte die Stunden als hh:mm eintragen (z. B. 8:15), oder U für Urlaub, K für krank." sqref="L7">
      <formula1>OR(ISNUMBER(L7),UPPER(L7)="U",UPPER(L7)="K")</formula1>
    </dataValidation>
    <dataValidation type="custom" allowBlank="1" showErrorMessage="1" errorTitle="Arbeitszeit" error="Bitte die Stunden als hh:mm eintragen (z. B. 8:15), oder U für Urlaub, K für krank." sqref="L8">
      <formula1>OR(ISNUMBER(L8),UPPER(L8)="U",UPPER(L8)="K")</formula1>
    </dataValidation>
    <dataValidation type="custom" allowBlank="1" showErrorMessage="1" errorTitle="Arbeitszeit" error="Bitte die Stunden als hh:mm eintragen (z. B. 8:15), oder U für Urlaub, K für krank." sqref="L9">
      <formula1>OR(ISNUMBER(L9),UPPER(L9)="U",UPPER(L9)="K")</formula1>
    </dataValidation>
    <dataValidation type="custom" allowBlank="1" showErrorMessage="1" errorTitle="Arbeitszeit" error="Bitte die Stunden als hh:mm eintragen (z. B. 8:15), oder U für Urlaub, K für krank." sqref="M10">
      <formula1>OR(ISNUMBER(M10),UPPER(M10)="U",UPPER(M10)="K")</formula1>
    </dataValidation>
    <dataValidation type="custom" allowBlank="1" showErrorMessage="1" errorTitle="Arbeitszeit" error="Bitte die Stunden als hh:mm eintragen (z. B. 8:15), oder U für Urlaub, K für krank." sqref="M11">
      <formula1>OR(ISNUMBER(M11),UPPER(M11)="U",UPPER(M11)="K")</formula1>
    </dataValidation>
    <dataValidation type="custom" allowBlank="1" showErrorMessage="1" errorTitle="Arbeitszeit" error="Bitte die Stunden als hh:mm eintragen (z. B. 8:15), oder U für Urlaub, K für krank." sqref="M12">
      <formula1>OR(ISNUMBER(M12),UPPER(M12)="U",UPPER(M12)="K")</formula1>
    </dataValidation>
    <dataValidation type="custom" allowBlank="1" showErrorMessage="1" errorTitle="Arbeitszeit" error="Bitte die Stunden als hh:mm eintragen (z. B. 8:15), oder U für Urlaub, K für krank." sqref="M13">
      <formula1>OR(ISNUMBER(M13),UPPER(M13)="U",UPPER(M13)="K")</formula1>
    </dataValidation>
    <dataValidation type="custom" allowBlank="1" showErrorMessage="1" errorTitle="Arbeitszeit" error="Bitte die Stunden als hh:mm eintragen (z. B. 8:15), oder U für Urlaub, K für krank." sqref="M14">
      <formula1>OR(ISNUMBER(M14),UPPER(M14)="U",UPPER(M14)="K")</formula1>
    </dataValidation>
    <dataValidation type="custom" allowBlank="1" showErrorMessage="1" errorTitle="Arbeitszeit" error="Bitte die Stunden als hh:mm eintragen (z. B. 8:15), oder U für Urlaub, K für krank." sqref="M15">
      <formula1>OR(ISNUMBER(M15),UPPER(M15)="U",UPPER(M15)="K")</formula1>
    </dataValidation>
    <dataValidation type="custom" allowBlank="1" showErrorMessage="1" errorTitle="Arbeitszeit" error="Bitte die Stunden als hh:mm eintragen (z. B. 8:15), oder U für Urlaub, K für krank." sqref="M16">
      <formula1>OR(ISNUMBER(M16),UPPER(M16)="U",UPPER(M16)="K")</formula1>
    </dataValidation>
    <dataValidation type="custom" allowBlank="1" showErrorMessage="1" errorTitle="Arbeitszeit" error="Bitte die Stunden als hh:mm eintragen (z. B. 8:15), oder U für Urlaub, K für krank." sqref="M17">
      <formula1>OR(ISNUMBER(M17),UPPER(M17)="U",UPPER(M17)="K")</formula1>
    </dataValidation>
    <dataValidation type="custom" allowBlank="1" showErrorMessage="1" errorTitle="Arbeitszeit" error="Bitte die Stunden als hh:mm eintragen (z. B. 8:15), oder U für Urlaub, K für krank." sqref="M18">
      <formula1>OR(ISNUMBER(M18),UPPER(M18)="U",UPPER(M18)="K")</formula1>
    </dataValidation>
    <dataValidation type="custom" allowBlank="1" showErrorMessage="1" errorTitle="Arbeitszeit" error="Bitte die Stunden als hh:mm eintragen (z. B. 8:15), oder U für Urlaub, K für krank." sqref="M19">
      <formula1>OR(ISNUMBER(M19),UPPER(M19)="U",UPPER(M19)="K")</formula1>
    </dataValidation>
    <dataValidation type="custom" allowBlank="1" showErrorMessage="1" errorTitle="Arbeitszeit" error="Bitte die Stunden als hh:mm eintragen (z. B. 8:15), oder U für Urlaub, K für krank." sqref="M20">
      <formula1>OR(ISNUMBER(M20),UPPER(M20)="U",UPPER(M20)="K")</formula1>
    </dataValidation>
    <dataValidation type="custom" allowBlank="1" showErrorMessage="1" errorTitle="Arbeitszeit" error="Bitte die Stunden als hh:mm eintragen (z. B. 8:15), oder U für Urlaub, K für krank." sqref="M21">
      <formula1>OR(ISNUMBER(M21),UPPER(M21)="U",UPPER(M21)="K")</formula1>
    </dataValidation>
    <dataValidation type="custom" allowBlank="1" showErrorMessage="1" errorTitle="Arbeitszeit" error="Bitte die Stunden als hh:mm eintragen (z. B. 8:15), oder U für Urlaub, K für krank." sqref="M22">
      <formula1>OR(ISNUMBER(M22),UPPER(M22)="U",UPPER(M22)="K")</formula1>
    </dataValidation>
    <dataValidation type="custom" allowBlank="1" showErrorMessage="1" errorTitle="Arbeitszeit" error="Bitte die Stunden als hh:mm eintragen (z. B. 8:15), oder U für Urlaub, K für krank." sqref="M23">
      <formula1>OR(ISNUMBER(M23),UPPER(M23)="U",UPPER(M23)="K")</formula1>
    </dataValidation>
    <dataValidation type="custom" allowBlank="1" showErrorMessage="1" errorTitle="Arbeitszeit" error="Bitte die Stunden als hh:mm eintragen (z. B. 8:15), oder U für Urlaub, K für krank." sqref="M24">
      <formula1>OR(ISNUMBER(M24),UPPER(M24)="U",UPPER(M24)="K")</formula1>
    </dataValidation>
    <dataValidation type="custom" allowBlank="1" showErrorMessage="1" errorTitle="Arbeitszeit" error="Bitte die Stunden als hh:mm eintragen (z. B. 8:15), oder U für Urlaub, K für krank." sqref="M25">
      <formula1>OR(ISNUMBER(M25),UPPER(M25)="U",UPPER(M25)="K")</formula1>
    </dataValidation>
    <dataValidation type="custom" allowBlank="1" showErrorMessage="1" errorTitle="Arbeitszeit" error="Bitte die Stunden als hh:mm eintragen (z. B. 8:15), oder U für Urlaub, K für krank." sqref="M6">
      <formula1>OR(ISNUMBER(M6),UPPER(M6)="U",UPPER(M6)="K")</formula1>
    </dataValidation>
    <dataValidation type="custom" allowBlank="1" showErrorMessage="1" errorTitle="Arbeitszeit" error="Bitte die Stunden als hh:mm eintragen (z. B. 8:15), oder U für Urlaub, K für krank." sqref="M7">
      <formula1>OR(ISNUMBER(M7),UPPER(M7)="U",UPPER(M7)="K")</formula1>
    </dataValidation>
    <dataValidation type="custom" allowBlank="1" showErrorMessage="1" errorTitle="Arbeitszeit" error="Bitte die Stunden als hh:mm eintragen (z. B. 8:15), oder U für Urlaub, K für krank." sqref="M8">
      <formula1>OR(ISNUMBER(M8),UPPER(M8)="U",UPPER(M8)="K")</formula1>
    </dataValidation>
    <dataValidation type="custom" allowBlank="1" showErrorMessage="1" errorTitle="Arbeitszeit" error="Bitte die Stunden als hh:mm eintragen (z. B. 8:15), oder U für Urlaub, K für krank." sqref="M9">
      <formula1>OR(ISNUMBER(M9),UPPER(M9)="U",UPPER(M9)="K")</formula1>
    </dataValidation>
    <dataValidation type="custom" allowBlank="1" showErrorMessage="1" errorTitle="Arbeitszeit" error="Bitte die Stunden als hh:mm eintragen (z. B. 8:15), oder U für Urlaub, K für krank." sqref="N10">
      <formula1>OR(ISNUMBER(N10),UPPER(N10)="U",UPPER(N10)="K")</formula1>
    </dataValidation>
    <dataValidation type="custom" allowBlank="1" showErrorMessage="1" errorTitle="Arbeitszeit" error="Bitte die Stunden als hh:mm eintragen (z. B. 8:15), oder U für Urlaub, K für krank." sqref="N11">
      <formula1>OR(ISNUMBER(N11),UPPER(N11)="U",UPPER(N11)="K")</formula1>
    </dataValidation>
    <dataValidation type="custom" allowBlank="1" showErrorMessage="1" errorTitle="Arbeitszeit" error="Bitte die Stunden als hh:mm eintragen (z. B. 8:15), oder U für Urlaub, K für krank." sqref="N12">
      <formula1>OR(ISNUMBER(N12),UPPER(N12)="U",UPPER(N12)="K")</formula1>
    </dataValidation>
    <dataValidation type="custom" allowBlank="1" showErrorMessage="1" errorTitle="Arbeitszeit" error="Bitte die Stunden als hh:mm eintragen (z. B. 8:15), oder U für Urlaub, K für krank." sqref="N13">
      <formula1>OR(ISNUMBER(N13),UPPER(N13)="U",UPPER(N13)="K")</formula1>
    </dataValidation>
    <dataValidation type="custom" allowBlank="1" showErrorMessage="1" errorTitle="Arbeitszeit" error="Bitte die Stunden als hh:mm eintragen (z. B. 8:15), oder U für Urlaub, K für krank." sqref="N14">
      <formula1>OR(ISNUMBER(N14),UPPER(N14)="U",UPPER(N14)="K")</formula1>
    </dataValidation>
    <dataValidation type="custom" allowBlank="1" showErrorMessage="1" errorTitle="Arbeitszeit" error="Bitte die Stunden als hh:mm eintragen (z. B. 8:15), oder U für Urlaub, K für krank." sqref="N15">
      <formula1>OR(ISNUMBER(N15),UPPER(N15)="U",UPPER(N15)="K")</formula1>
    </dataValidation>
    <dataValidation type="custom" allowBlank="1" showErrorMessage="1" errorTitle="Arbeitszeit" error="Bitte die Stunden als hh:mm eintragen (z. B. 8:15), oder U für Urlaub, K für krank." sqref="N16">
      <formula1>OR(ISNUMBER(N16),UPPER(N16)="U",UPPER(N16)="K")</formula1>
    </dataValidation>
    <dataValidation type="custom" allowBlank="1" showErrorMessage="1" errorTitle="Arbeitszeit" error="Bitte die Stunden als hh:mm eintragen (z. B. 8:15), oder U für Urlaub, K für krank." sqref="N17">
      <formula1>OR(ISNUMBER(N17),UPPER(N17)="U",UPPER(N17)="K")</formula1>
    </dataValidation>
    <dataValidation type="custom" allowBlank="1" showErrorMessage="1" errorTitle="Arbeitszeit" error="Bitte die Stunden als hh:mm eintragen (z. B. 8:15), oder U für Urlaub, K für krank." sqref="N18">
      <formula1>OR(ISNUMBER(N18),UPPER(N18)="U",UPPER(N18)="K")</formula1>
    </dataValidation>
    <dataValidation type="custom" allowBlank="1" showErrorMessage="1" errorTitle="Arbeitszeit" error="Bitte die Stunden als hh:mm eintragen (z. B. 8:15), oder U für Urlaub, K für krank." sqref="N19">
      <formula1>OR(ISNUMBER(N19),UPPER(N19)="U",UPPER(N19)="K")</formula1>
    </dataValidation>
    <dataValidation type="custom" allowBlank="1" showErrorMessage="1" errorTitle="Arbeitszeit" error="Bitte die Stunden als hh:mm eintragen (z. B. 8:15), oder U für Urlaub, K für krank." sqref="N20">
      <formula1>OR(ISNUMBER(N20),UPPER(N20)="U",UPPER(N20)="K")</formula1>
    </dataValidation>
    <dataValidation type="custom" allowBlank="1" showErrorMessage="1" errorTitle="Arbeitszeit" error="Bitte die Stunden als hh:mm eintragen (z. B. 8:15), oder U für Urlaub, K für krank." sqref="N21">
      <formula1>OR(ISNUMBER(N21),UPPER(N21)="U",UPPER(N21)="K")</formula1>
    </dataValidation>
    <dataValidation type="custom" allowBlank="1" showErrorMessage="1" errorTitle="Arbeitszeit" error="Bitte die Stunden als hh:mm eintragen (z. B. 8:15), oder U für Urlaub, K für krank." sqref="N22">
      <formula1>OR(ISNUMBER(N22),UPPER(N22)="U",UPPER(N22)="K")</formula1>
    </dataValidation>
    <dataValidation type="custom" allowBlank="1" showErrorMessage="1" errorTitle="Arbeitszeit" error="Bitte die Stunden als hh:mm eintragen (z. B. 8:15), oder U für Urlaub, K für krank." sqref="N23">
      <formula1>OR(ISNUMBER(N23),UPPER(N23)="U",UPPER(N23)="K")</formula1>
    </dataValidation>
    <dataValidation type="custom" allowBlank="1" showErrorMessage="1" errorTitle="Arbeitszeit" error="Bitte die Stunden als hh:mm eintragen (z. B. 8:15), oder U für Urlaub, K für krank." sqref="N24">
      <formula1>OR(ISNUMBER(N24),UPPER(N24)="U",UPPER(N24)="K")</formula1>
    </dataValidation>
    <dataValidation type="custom" allowBlank="1" showErrorMessage="1" errorTitle="Arbeitszeit" error="Bitte die Stunden als hh:mm eintragen (z. B. 8:15), oder U für Urlaub, K für krank." sqref="N25">
      <formula1>OR(ISNUMBER(N25),UPPER(N25)="U",UPPER(N25)="K")</formula1>
    </dataValidation>
    <dataValidation type="custom" allowBlank="1" showErrorMessage="1" errorTitle="Arbeitszeit" error="Bitte die Stunden als hh:mm eintragen (z. B. 8:15), oder U für Urlaub, K für krank." sqref="N6">
      <formula1>OR(ISNUMBER(N6),UPPER(N6)="U",UPPER(N6)="K")</formula1>
    </dataValidation>
    <dataValidation type="custom" allowBlank="1" showErrorMessage="1" errorTitle="Arbeitszeit" error="Bitte die Stunden als hh:mm eintragen (z. B. 8:15), oder U für Urlaub, K für krank." sqref="N7">
      <formula1>OR(ISNUMBER(N7),UPPER(N7)="U",UPPER(N7)="K")</formula1>
    </dataValidation>
    <dataValidation type="custom" allowBlank="1" showErrorMessage="1" errorTitle="Arbeitszeit" error="Bitte die Stunden als hh:mm eintragen (z. B. 8:15), oder U für Urlaub, K für krank." sqref="N8">
      <formula1>OR(ISNUMBER(N8),UPPER(N8)="U",UPPER(N8)="K")</formula1>
    </dataValidation>
    <dataValidation type="custom" allowBlank="1" showErrorMessage="1" errorTitle="Arbeitszeit" error="Bitte die Stunden als hh:mm eintragen (z. B. 8:15), oder U für Urlaub, K für krank." sqref="N9">
      <formula1>OR(ISNUMBER(N9),UPPER(N9)="U",UPPER(N9)="K")</formula1>
    </dataValidation>
    <dataValidation type="custom" allowBlank="1" showErrorMessage="1" errorTitle="Arbeitszeit" error="Bitte die Stunden als hh:mm eintragen (z. B. 8:15), oder U für Urlaub, K für krank." sqref="O10">
      <formula1>OR(ISNUMBER(O10),UPPER(O10)="U",UPPER(O10)="K")</formula1>
    </dataValidation>
    <dataValidation type="custom" allowBlank="1" showErrorMessage="1" errorTitle="Arbeitszeit" error="Bitte die Stunden als hh:mm eintragen (z. B. 8:15), oder U für Urlaub, K für krank." sqref="O11">
      <formula1>OR(ISNUMBER(O11),UPPER(O11)="U",UPPER(O11)="K")</formula1>
    </dataValidation>
    <dataValidation type="custom" allowBlank="1" showErrorMessage="1" errorTitle="Arbeitszeit" error="Bitte die Stunden als hh:mm eintragen (z. B. 8:15), oder U für Urlaub, K für krank." sqref="O12">
      <formula1>OR(ISNUMBER(O12),UPPER(O12)="U",UPPER(O12)="K")</formula1>
    </dataValidation>
    <dataValidation type="custom" allowBlank="1" showErrorMessage="1" errorTitle="Arbeitszeit" error="Bitte die Stunden als hh:mm eintragen (z. B. 8:15), oder U für Urlaub, K für krank." sqref="O13">
      <formula1>OR(ISNUMBER(O13),UPPER(O13)="U",UPPER(O13)="K")</formula1>
    </dataValidation>
    <dataValidation type="custom" allowBlank="1" showErrorMessage="1" errorTitle="Arbeitszeit" error="Bitte die Stunden als hh:mm eintragen (z. B. 8:15), oder U für Urlaub, K für krank." sqref="O14">
      <formula1>OR(ISNUMBER(O14),UPPER(O14)="U",UPPER(O14)="K")</formula1>
    </dataValidation>
    <dataValidation type="custom" allowBlank="1" showErrorMessage="1" errorTitle="Arbeitszeit" error="Bitte die Stunden als hh:mm eintragen (z. B. 8:15), oder U für Urlaub, K für krank." sqref="O15">
      <formula1>OR(ISNUMBER(O15),UPPER(O15)="U",UPPER(O15)="K")</formula1>
    </dataValidation>
    <dataValidation type="custom" allowBlank="1" showErrorMessage="1" errorTitle="Arbeitszeit" error="Bitte die Stunden als hh:mm eintragen (z. B. 8:15), oder U für Urlaub, K für krank." sqref="O16">
      <formula1>OR(ISNUMBER(O16),UPPER(O16)="U",UPPER(O16)="K")</formula1>
    </dataValidation>
    <dataValidation type="custom" allowBlank="1" showErrorMessage="1" errorTitle="Arbeitszeit" error="Bitte die Stunden als hh:mm eintragen (z. B. 8:15), oder U für Urlaub, K für krank." sqref="O17">
      <formula1>OR(ISNUMBER(O17),UPPER(O17)="U",UPPER(O17)="K")</formula1>
    </dataValidation>
    <dataValidation type="custom" allowBlank="1" showErrorMessage="1" errorTitle="Arbeitszeit" error="Bitte die Stunden als hh:mm eintragen (z. B. 8:15), oder U für Urlaub, K für krank." sqref="O18">
      <formula1>OR(ISNUMBER(O18),UPPER(O18)="U",UPPER(O18)="K")</formula1>
    </dataValidation>
    <dataValidation type="custom" allowBlank="1" showErrorMessage="1" errorTitle="Arbeitszeit" error="Bitte die Stunden als hh:mm eintragen (z. B. 8:15), oder U für Urlaub, K für krank." sqref="O19">
      <formula1>OR(ISNUMBER(O19),UPPER(O19)="U",UPPER(O19)="K")</formula1>
    </dataValidation>
    <dataValidation type="custom" allowBlank="1" showErrorMessage="1" errorTitle="Arbeitszeit" error="Bitte die Stunden als hh:mm eintragen (z. B. 8:15), oder U für Urlaub, K für krank." sqref="O20">
      <formula1>OR(ISNUMBER(O20),UPPER(O20)="U",UPPER(O20)="K")</formula1>
    </dataValidation>
    <dataValidation type="custom" allowBlank="1" showErrorMessage="1" errorTitle="Arbeitszeit" error="Bitte die Stunden als hh:mm eintragen (z. B. 8:15), oder U für Urlaub, K für krank." sqref="O21">
      <formula1>OR(ISNUMBER(O21),UPPER(O21)="U",UPPER(O21)="K")</formula1>
    </dataValidation>
    <dataValidation type="custom" allowBlank="1" showErrorMessage="1" errorTitle="Arbeitszeit" error="Bitte die Stunden als hh:mm eintragen (z. B. 8:15), oder U für Urlaub, K für krank." sqref="O22">
      <formula1>OR(ISNUMBER(O22),UPPER(O22)="U",UPPER(O22)="K")</formula1>
    </dataValidation>
    <dataValidation type="custom" allowBlank="1" showErrorMessage="1" errorTitle="Arbeitszeit" error="Bitte die Stunden als hh:mm eintragen (z. B. 8:15), oder U für Urlaub, K für krank." sqref="O23">
      <formula1>OR(ISNUMBER(O23),UPPER(O23)="U",UPPER(O23)="K")</formula1>
    </dataValidation>
    <dataValidation type="custom" allowBlank="1" showErrorMessage="1" errorTitle="Arbeitszeit" error="Bitte die Stunden als hh:mm eintragen (z. B. 8:15), oder U für Urlaub, K für krank." sqref="O24">
      <formula1>OR(ISNUMBER(O24),UPPER(O24)="U",UPPER(O24)="K")</formula1>
    </dataValidation>
    <dataValidation type="custom" allowBlank="1" showErrorMessage="1" errorTitle="Arbeitszeit" error="Bitte die Stunden als hh:mm eintragen (z. B. 8:15), oder U für Urlaub, K für krank." sqref="O25">
      <formula1>OR(ISNUMBER(O25),UPPER(O25)="U",UPPER(O25)="K")</formula1>
    </dataValidation>
    <dataValidation type="custom" allowBlank="1" showErrorMessage="1" errorTitle="Arbeitszeit" error="Bitte die Stunden als hh:mm eintragen (z. B. 8:15), oder U für Urlaub, K für krank." sqref="O6">
      <formula1>OR(ISNUMBER(O6),UPPER(O6)="U",UPPER(O6)="K")</formula1>
    </dataValidation>
    <dataValidation type="custom" allowBlank="1" showErrorMessage="1" errorTitle="Arbeitszeit" error="Bitte die Stunden als hh:mm eintragen (z. B. 8:15), oder U für Urlaub, K für krank." sqref="O7">
      <formula1>OR(ISNUMBER(O7),UPPER(O7)="U",UPPER(O7)="K")</formula1>
    </dataValidation>
    <dataValidation type="custom" allowBlank="1" showErrorMessage="1" errorTitle="Arbeitszeit" error="Bitte die Stunden als hh:mm eintragen (z. B. 8:15), oder U für Urlaub, K für krank." sqref="O8">
      <formula1>OR(ISNUMBER(O8),UPPER(O8)="U",UPPER(O8)="K")</formula1>
    </dataValidation>
    <dataValidation type="custom" allowBlank="1" showErrorMessage="1" errorTitle="Arbeitszeit" error="Bitte die Stunden als hh:mm eintragen (z. B. 8:15), oder U für Urlaub, K für krank." sqref="O9">
      <formula1>OR(ISNUMBER(O9),UPPER(O9)="U",UPPER(O9)="K")</formula1>
    </dataValidation>
    <dataValidation type="custom" allowBlank="1" showErrorMessage="1" errorTitle="Arbeitszeit" error="Bitte die Stunden als hh:mm eintragen (z. B. 8:15), oder U für Urlaub, K für krank." sqref="P10">
      <formula1>OR(ISNUMBER(P10),UPPER(P10)="U",UPPER(P10)="K")</formula1>
    </dataValidation>
    <dataValidation type="custom" allowBlank="1" showErrorMessage="1" errorTitle="Arbeitszeit" error="Bitte die Stunden als hh:mm eintragen (z. B. 8:15), oder U für Urlaub, K für krank." sqref="P11">
      <formula1>OR(ISNUMBER(P11),UPPER(P11)="U",UPPER(P11)="K")</formula1>
    </dataValidation>
    <dataValidation type="custom" allowBlank="1" showErrorMessage="1" errorTitle="Arbeitszeit" error="Bitte die Stunden als hh:mm eintragen (z. B. 8:15), oder U für Urlaub, K für krank." sqref="P12">
      <formula1>OR(ISNUMBER(P12),UPPER(P12)="U",UPPER(P12)="K")</formula1>
    </dataValidation>
    <dataValidation type="custom" allowBlank="1" showErrorMessage="1" errorTitle="Arbeitszeit" error="Bitte die Stunden als hh:mm eintragen (z. B. 8:15), oder U für Urlaub, K für krank." sqref="P13">
      <formula1>OR(ISNUMBER(P13),UPPER(P13)="U",UPPER(P13)="K")</formula1>
    </dataValidation>
    <dataValidation type="custom" allowBlank="1" showErrorMessage="1" errorTitle="Arbeitszeit" error="Bitte die Stunden als hh:mm eintragen (z. B. 8:15), oder U für Urlaub, K für krank." sqref="P14">
      <formula1>OR(ISNUMBER(P14),UPPER(P14)="U",UPPER(P14)="K")</formula1>
    </dataValidation>
    <dataValidation type="custom" allowBlank="1" showErrorMessage="1" errorTitle="Arbeitszeit" error="Bitte die Stunden als hh:mm eintragen (z. B. 8:15), oder U für Urlaub, K für krank." sqref="P15">
      <formula1>OR(ISNUMBER(P15),UPPER(P15)="U",UPPER(P15)="K")</formula1>
    </dataValidation>
    <dataValidation type="custom" allowBlank="1" showErrorMessage="1" errorTitle="Arbeitszeit" error="Bitte die Stunden als hh:mm eintragen (z. B. 8:15), oder U für Urlaub, K für krank." sqref="P16">
      <formula1>OR(ISNUMBER(P16),UPPER(P16)="U",UPPER(P16)="K")</formula1>
    </dataValidation>
    <dataValidation type="custom" allowBlank="1" showErrorMessage="1" errorTitle="Arbeitszeit" error="Bitte die Stunden als hh:mm eintragen (z. B. 8:15), oder U für Urlaub, K für krank." sqref="P17">
      <formula1>OR(ISNUMBER(P17),UPPER(P17)="U",UPPER(P17)="K")</formula1>
    </dataValidation>
    <dataValidation type="custom" allowBlank="1" showErrorMessage="1" errorTitle="Arbeitszeit" error="Bitte die Stunden als hh:mm eintragen (z. B. 8:15), oder U für Urlaub, K für krank." sqref="P18">
      <formula1>OR(ISNUMBER(P18),UPPER(P18)="U",UPPER(P18)="K")</formula1>
    </dataValidation>
    <dataValidation type="custom" allowBlank="1" showErrorMessage="1" errorTitle="Arbeitszeit" error="Bitte die Stunden als hh:mm eintragen (z. B. 8:15), oder U für Urlaub, K für krank." sqref="P19">
      <formula1>OR(ISNUMBER(P19),UPPER(P19)="U",UPPER(P19)="K")</formula1>
    </dataValidation>
    <dataValidation type="custom" allowBlank="1" showErrorMessage="1" errorTitle="Arbeitszeit" error="Bitte die Stunden als hh:mm eintragen (z. B. 8:15), oder U für Urlaub, K für krank." sqref="P20">
      <formula1>OR(ISNUMBER(P20),UPPER(P20)="U",UPPER(P20)="K")</formula1>
    </dataValidation>
    <dataValidation type="custom" allowBlank="1" showErrorMessage="1" errorTitle="Arbeitszeit" error="Bitte die Stunden als hh:mm eintragen (z. B. 8:15), oder U für Urlaub, K für krank." sqref="P21">
      <formula1>OR(ISNUMBER(P21),UPPER(P21)="U",UPPER(P21)="K")</formula1>
    </dataValidation>
    <dataValidation type="custom" allowBlank="1" showErrorMessage="1" errorTitle="Arbeitszeit" error="Bitte die Stunden als hh:mm eintragen (z. B. 8:15), oder U für Urlaub, K für krank." sqref="P22">
      <formula1>OR(ISNUMBER(P22),UPPER(P22)="U",UPPER(P22)="K")</formula1>
    </dataValidation>
    <dataValidation type="custom" allowBlank="1" showErrorMessage="1" errorTitle="Arbeitszeit" error="Bitte die Stunden als hh:mm eintragen (z. B. 8:15), oder U für Urlaub, K für krank." sqref="P23">
      <formula1>OR(ISNUMBER(P23),UPPER(P23)="U",UPPER(P23)="K")</formula1>
    </dataValidation>
    <dataValidation type="custom" allowBlank="1" showErrorMessage="1" errorTitle="Arbeitszeit" error="Bitte die Stunden als hh:mm eintragen (z. B. 8:15), oder U für Urlaub, K für krank." sqref="P24">
      <formula1>OR(ISNUMBER(P24),UPPER(P24)="U",UPPER(P24)="K")</formula1>
    </dataValidation>
    <dataValidation type="custom" allowBlank="1" showErrorMessage="1" errorTitle="Arbeitszeit" error="Bitte die Stunden als hh:mm eintragen (z. B. 8:15), oder U für Urlaub, K für krank." sqref="P25">
      <formula1>OR(ISNUMBER(P25),UPPER(P25)="U",UPPER(P25)="K")</formula1>
    </dataValidation>
    <dataValidation type="custom" allowBlank="1" showErrorMessage="1" errorTitle="Arbeitszeit" error="Bitte die Stunden als hh:mm eintragen (z. B. 8:15), oder U für Urlaub, K für krank." sqref="P6">
      <formula1>OR(ISNUMBER(P6),UPPER(P6)="U",UPPER(P6)="K")</formula1>
    </dataValidation>
    <dataValidation type="custom" allowBlank="1" showErrorMessage="1" errorTitle="Arbeitszeit" error="Bitte die Stunden als hh:mm eintragen (z. B. 8:15), oder U für Urlaub, K für krank." sqref="P7">
      <formula1>OR(ISNUMBER(P7),UPPER(P7)="U",UPPER(P7)="K")</formula1>
    </dataValidation>
    <dataValidation type="custom" allowBlank="1" showErrorMessage="1" errorTitle="Arbeitszeit" error="Bitte die Stunden als hh:mm eintragen (z. B. 8:15), oder U für Urlaub, K für krank." sqref="P8">
      <formula1>OR(ISNUMBER(P8),UPPER(P8)="U",UPPER(P8)="K")</formula1>
    </dataValidation>
    <dataValidation type="custom" allowBlank="1" showErrorMessage="1" errorTitle="Arbeitszeit" error="Bitte die Stunden als hh:mm eintragen (z. B. 8:15), oder U für Urlaub, K für krank." sqref="P9">
      <formula1>OR(ISNUMBER(P9),UPPER(P9)="U",UPPER(P9)="K")</formula1>
    </dataValidation>
    <dataValidation type="custom" allowBlank="1" showErrorMessage="1" errorTitle="Arbeitszeit" error="Bitte die Stunden als hh:mm eintragen (z. B. 8:15), oder U für Urlaub, K für krank." sqref="Q10">
      <formula1>OR(ISNUMBER(Q10),UPPER(Q10)="U",UPPER(Q10)="K")</formula1>
    </dataValidation>
    <dataValidation type="custom" allowBlank="1" showErrorMessage="1" errorTitle="Arbeitszeit" error="Bitte die Stunden als hh:mm eintragen (z. B. 8:15), oder U für Urlaub, K für krank." sqref="Q11">
      <formula1>OR(ISNUMBER(Q11),UPPER(Q11)="U",UPPER(Q11)="K")</formula1>
    </dataValidation>
    <dataValidation type="custom" allowBlank="1" showErrorMessage="1" errorTitle="Arbeitszeit" error="Bitte die Stunden als hh:mm eintragen (z. B. 8:15), oder U für Urlaub, K für krank." sqref="Q12">
      <formula1>OR(ISNUMBER(Q12),UPPER(Q12)="U",UPPER(Q12)="K")</formula1>
    </dataValidation>
    <dataValidation type="custom" allowBlank="1" showErrorMessage="1" errorTitle="Arbeitszeit" error="Bitte die Stunden als hh:mm eintragen (z. B. 8:15), oder U für Urlaub, K für krank." sqref="Q13">
      <formula1>OR(ISNUMBER(Q13),UPPER(Q13)="U",UPPER(Q13)="K")</formula1>
    </dataValidation>
    <dataValidation type="custom" allowBlank="1" showErrorMessage="1" errorTitle="Arbeitszeit" error="Bitte die Stunden als hh:mm eintragen (z. B. 8:15), oder U für Urlaub, K für krank." sqref="Q14">
      <formula1>OR(ISNUMBER(Q14),UPPER(Q14)="U",UPPER(Q14)="K")</formula1>
    </dataValidation>
    <dataValidation type="custom" allowBlank="1" showErrorMessage="1" errorTitle="Arbeitszeit" error="Bitte die Stunden als hh:mm eintragen (z. B. 8:15), oder U für Urlaub, K für krank." sqref="Q15">
      <formula1>OR(ISNUMBER(Q15),UPPER(Q15)="U",UPPER(Q15)="K")</formula1>
    </dataValidation>
    <dataValidation type="custom" allowBlank="1" showErrorMessage="1" errorTitle="Arbeitszeit" error="Bitte die Stunden als hh:mm eintragen (z. B. 8:15), oder U für Urlaub, K für krank." sqref="Q16">
      <formula1>OR(ISNUMBER(Q16),UPPER(Q16)="U",UPPER(Q16)="K")</formula1>
    </dataValidation>
    <dataValidation type="custom" allowBlank="1" showErrorMessage="1" errorTitle="Arbeitszeit" error="Bitte die Stunden als hh:mm eintragen (z. B. 8:15), oder U für Urlaub, K für krank." sqref="Q17">
      <formula1>OR(ISNUMBER(Q17),UPPER(Q17)="U",UPPER(Q17)="K")</formula1>
    </dataValidation>
    <dataValidation type="custom" allowBlank="1" showErrorMessage="1" errorTitle="Arbeitszeit" error="Bitte die Stunden als hh:mm eintragen (z. B. 8:15), oder U für Urlaub, K für krank." sqref="Q18">
      <formula1>OR(ISNUMBER(Q18),UPPER(Q18)="U",UPPER(Q18)="K")</formula1>
    </dataValidation>
    <dataValidation type="custom" allowBlank="1" showErrorMessage="1" errorTitle="Arbeitszeit" error="Bitte die Stunden als hh:mm eintragen (z. B. 8:15), oder U für Urlaub, K für krank." sqref="Q19">
      <formula1>OR(ISNUMBER(Q19),UPPER(Q19)="U",UPPER(Q19)="K")</formula1>
    </dataValidation>
    <dataValidation type="custom" allowBlank="1" showErrorMessage="1" errorTitle="Arbeitszeit" error="Bitte die Stunden als hh:mm eintragen (z. B. 8:15), oder U für Urlaub, K für krank." sqref="Q20">
      <formula1>OR(ISNUMBER(Q20),UPPER(Q20)="U",UPPER(Q20)="K")</formula1>
    </dataValidation>
    <dataValidation type="custom" allowBlank="1" showErrorMessage="1" errorTitle="Arbeitszeit" error="Bitte die Stunden als hh:mm eintragen (z. B. 8:15), oder U für Urlaub, K für krank." sqref="Q21">
      <formula1>OR(ISNUMBER(Q21),UPPER(Q21)="U",UPPER(Q21)="K")</formula1>
    </dataValidation>
    <dataValidation type="custom" allowBlank="1" showErrorMessage="1" errorTitle="Arbeitszeit" error="Bitte die Stunden als hh:mm eintragen (z. B. 8:15), oder U für Urlaub, K für krank." sqref="Q22">
      <formula1>OR(ISNUMBER(Q22),UPPER(Q22)="U",UPPER(Q22)="K")</formula1>
    </dataValidation>
    <dataValidation type="custom" allowBlank="1" showErrorMessage="1" errorTitle="Arbeitszeit" error="Bitte die Stunden als hh:mm eintragen (z. B. 8:15), oder U für Urlaub, K für krank." sqref="Q23">
      <formula1>OR(ISNUMBER(Q23),UPPER(Q23)="U",UPPER(Q23)="K")</formula1>
    </dataValidation>
    <dataValidation type="custom" allowBlank="1" showErrorMessage="1" errorTitle="Arbeitszeit" error="Bitte die Stunden als hh:mm eintragen (z. B. 8:15), oder U für Urlaub, K für krank." sqref="Q24">
      <formula1>OR(ISNUMBER(Q24),UPPER(Q24)="U",UPPER(Q24)="K")</formula1>
    </dataValidation>
    <dataValidation type="custom" allowBlank="1" showErrorMessage="1" errorTitle="Arbeitszeit" error="Bitte die Stunden als hh:mm eintragen (z. B. 8:15), oder U für Urlaub, K für krank." sqref="Q25">
      <formula1>OR(ISNUMBER(Q25),UPPER(Q25)="U",UPPER(Q25)="K")</formula1>
    </dataValidation>
    <dataValidation type="custom" allowBlank="1" showErrorMessage="1" errorTitle="Arbeitszeit" error="Bitte die Stunden als hh:mm eintragen (z. B. 8:15), oder U für Urlaub, K für krank." sqref="Q6">
      <formula1>OR(ISNUMBER(Q6),UPPER(Q6)="U",UPPER(Q6)="K")</formula1>
    </dataValidation>
    <dataValidation type="custom" allowBlank="1" showErrorMessage="1" errorTitle="Arbeitszeit" error="Bitte die Stunden als hh:mm eintragen (z. B. 8:15), oder U für Urlaub, K für krank." sqref="Q7">
      <formula1>OR(ISNUMBER(Q7),UPPER(Q7)="U",UPPER(Q7)="K")</formula1>
    </dataValidation>
    <dataValidation type="custom" allowBlank="1" showErrorMessage="1" errorTitle="Arbeitszeit" error="Bitte die Stunden als hh:mm eintragen (z. B. 8:15), oder U für Urlaub, K für krank." sqref="Q8">
      <formula1>OR(ISNUMBER(Q8),UPPER(Q8)="U",UPPER(Q8)="K")</formula1>
    </dataValidation>
    <dataValidation type="custom" allowBlank="1" showErrorMessage="1" errorTitle="Arbeitszeit" error="Bitte die Stunden als hh:mm eintragen (z. B. 8:15), oder U für Urlaub, K für krank." sqref="Q9">
      <formula1>OR(ISNUMBER(Q9),UPPER(Q9)="U",UPPER(Q9)="K")</formula1>
    </dataValidation>
    <dataValidation type="custom" allowBlank="1" showErrorMessage="1" errorTitle="Arbeitszeit" error="Bitte die Stunden als hh:mm eintragen (z. B. 8:15), oder U für Urlaub, K für krank." sqref="R10">
      <formula1>OR(ISNUMBER(R10),UPPER(R10)="U",UPPER(R10)="K")</formula1>
    </dataValidation>
    <dataValidation type="custom" allowBlank="1" showErrorMessage="1" errorTitle="Arbeitszeit" error="Bitte die Stunden als hh:mm eintragen (z. B. 8:15), oder U für Urlaub, K für krank." sqref="R11">
      <formula1>OR(ISNUMBER(R11),UPPER(R11)="U",UPPER(R11)="K")</formula1>
    </dataValidation>
    <dataValidation type="custom" allowBlank="1" showErrorMessage="1" errorTitle="Arbeitszeit" error="Bitte die Stunden als hh:mm eintragen (z. B. 8:15), oder U für Urlaub, K für krank." sqref="R12">
      <formula1>OR(ISNUMBER(R12),UPPER(R12)="U",UPPER(R12)="K")</formula1>
    </dataValidation>
    <dataValidation type="custom" allowBlank="1" showErrorMessage="1" errorTitle="Arbeitszeit" error="Bitte die Stunden als hh:mm eintragen (z. B. 8:15), oder U für Urlaub, K für krank." sqref="R13">
      <formula1>OR(ISNUMBER(R13),UPPER(R13)="U",UPPER(R13)="K")</formula1>
    </dataValidation>
    <dataValidation type="custom" allowBlank="1" showErrorMessage="1" errorTitle="Arbeitszeit" error="Bitte die Stunden als hh:mm eintragen (z. B. 8:15), oder U für Urlaub, K für krank." sqref="R14">
      <formula1>OR(ISNUMBER(R14),UPPER(R14)="U",UPPER(R14)="K")</formula1>
    </dataValidation>
    <dataValidation type="custom" allowBlank="1" showErrorMessage="1" errorTitle="Arbeitszeit" error="Bitte die Stunden als hh:mm eintragen (z. B. 8:15), oder U für Urlaub, K für krank." sqref="R15">
      <formula1>OR(ISNUMBER(R15),UPPER(R15)="U",UPPER(R15)="K")</formula1>
    </dataValidation>
    <dataValidation type="custom" allowBlank="1" showErrorMessage="1" errorTitle="Arbeitszeit" error="Bitte die Stunden als hh:mm eintragen (z. B. 8:15), oder U für Urlaub, K für krank." sqref="R16">
      <formula1>OR(ISNUMBER(R16),UPPER(R16)="U",UPPER(R16)="K")</formula1>
    </dataValidation>
    <dataValidation type="custom" allowBlank="1" showErrorMessage="1" errorTitle="Arbeitszeit" error="Bitte die Stunden als hh:mm eintragen (z. B. 8:15), oder U für Urlaub, K für krank." sqref="R17">
      <formula1>OR(ISNUMBER(R17),UPPER(R17)="U",UPPER(R17)="K")</formula1>
    </dataValidation>
    <dataValidation type="custom" allowBlank="1" showErrorMessage="1" errorTitle="Arbeitszeit" error="Bitte die Stunden als hh:mm eintragen (z. B. 8:15), oder U für Urlaub, K für krank." sqref="R18">
      <formula1>OR(ISNUMBER(R18),UPPER(R18)="U",UPPER(R18)="K")</formula1>
    </dataValidation>
    <dataValidation type="custom" allowBlank="1" showErrorMessage="1" errorTitle="Arbeitszeit" error="Bitte die Stunden als hh:mm eintragen (z. B. 8:15), oder U für Urlaub, K für krank." sqref="R19">
      <formula1>OR(ISNUMBER(R19),UPPER(R19)="U",UPPER(R19)="K")</formula1>
    </dataValidation>
    <dataValidation type="custom" allowBlank="1" showErrorMessage="1" errorTitle="Arbeitszeit" error="Bitte die Stunden als hh:mm eintragen (z. B. 8:15), oder U für Urlaub, K für krank." sqref="R20">
      <formula1>OR(ISNUMBER(R20),UPPER(R20)="U",UPPER(R20)="K")</formula1>
    </dataValidation>
    <dataValidation type="custom" allowBlank="1" showErrorMessage="1" errorTitle="Arbeitszeit" error="Bitte die Stunden als hh:mm eintragen (z. B. 8:15), oder U für Urlaub, K für krank." sqref="R21">
      <formula1>OR(ISNUMBER(R21),UPPER(R21)="U",UPPER(R21)="K")</formula1>
    </dataValidation>
    <dataValidation type="custom" allowBlank="1" showErrorMessage="1" errorTitle="Arbeitszeit" error="Bitte die Stunden als hh:mm eintragen (z. B. 8:15), oder U für Urlaub, K für krank." sqref="R22">
      <formula1>OR(ISNUMBER(R22),UPPER(R22)="U",UPPER(R22)="K")</formula1>
    </dataValidation>
    <dataValidation type="custom" allowBlank="1" showErrorMessage="1" errorTitle="Arbeitszeit" error="Bitte die Stunden als hh:mm eintragen (z. B. 8:15), oder U für Urlaub, K für krank." sqref="R23">
      <formula1>OR(ISNUMBER(R23),UPPER(R23)="U",UPPER(R23)="K")</formula1>
    </dataValidation>
    <dataValidation type="custom" allowBlank="1" showErrorMessage="1" errorTitle="Arbeitszeit" error="Bitte die Stunden als hh:mm eintragen (z. B. 8:15), oder U für Urlaub, K für krank." sqref="R24">
      <formula1>OR(ISNUMBER(R24),UPPER(R24)="U",UPPER(R24)="K")</formula1>
    </dataValidation>
    <dataValidation type="custom" allowBlank="1" showErrorMessage="1" errorTitle="Arbeitszeit" error="Bitte die Stunden als hh:mm eintragen (z. B. 8:15), oder U für Urlaub, K für krank." sqref="R25">
      <formula1>OR(ISNUMBER(R25),UPPER(R25)="U",UPPER(R25)="K")</formula1>
    </dataValidation>
    <dataValidation type="custom" allowBlank="1" showErrorMessage="1" errorTitle="Arbeitszeit" error="Bitte die Stunden als hh:mm eintragen (z. B. 8:15), oder U für Urlaub, K für krank." sqref="R6">
      <formula1>OR(ISNUMBER(R6),UPPER(R6)="U",UPPER(R6)="K")</formula1>
    </dataValidation>
    <dataValidation type="custom" allowBlank="1" showErrorMessage="1" errorTitle="Arbeitszeit" error="Bitte die Stunden als hh:mm eintragen (z. B. 8:15), oder U für Urlaub, K für krank." sqref="R7">
      <formula1>OR(ISNUMBER(R7),UPPER(R7)="U",UPPER(R7)="K")</formula1>
    </dataValidation>
    <dataValidation type="custom" allowBlank="1" showErrorMessage="1" errorTitle="Arbeitszeit" error="Bitte die Stunden als hh:mm eintragen (z. B. 8:15), oder U für Urlaub, K für krank." sqref="R8">
      <formula1>OR(ISNUMBER(R8),UPPER(R8)="U",UPPER(R8)="K")</formula1>
    </dataValidation>
    <dataValidation type="custom" allowBlank="1" showErrorMessage="1" errorTitle="Arbeitszeit" error="Bitte die Stunden als hh:mm eintragen (z. B. 8:15), oder U für Urlaub, K für krank." sqref="R9">
      <formula1>OR(ISNUMBER(R9),UPPER(R9)="U",UPPER(R9)="K")</formula1>
    </dataValidation>
    <dataValidation type="custom" allowBlank="1" showErrorMessage="1" errorTitle="Arbeitszeit" error="Bitte die Stunden als hh:mm eintragen (z. B. 8:15), oder U für Urlaub, K für krank." sqref="S10">
      <formula1>OR(ISNUMBER(S10),UPPER(S10)="U",UPPER(S10)="K")</formula1>
    </dataValidation>
    <dataValidation type="custom" allowBlank="1" showErrorMessage="1" errorTitle="Arbeitszeit" error="Bitte die Stunden als hh:mm eintragen (z. B. 8:15), oder U für Urlaub, K für krank." sqref="S11">
      <formula1>OR(ISNUMBER(S11),UPPER(S11)="U",UPPER(S11)="K")</formula1>
    </dataValidation>
    <dataValidation type="custom" allowBlank="1" showErrorMessage="1" errorTitle="Arbeitszeit" error="Bitte die Stunden als hh:mm eintragen (z. B. 8:15), oder U für Urlaub, K für krank." sqref="S12">
      <formula1>OR(ISNUMBER(S12),UPPER(S12)="U",UPPER(S12)="K")</formula1>
    </dataValidation>
    <dataValidation type="custom" allowBlank="1" showErrorMessage="1" errorTitle="Arbeitszeit" error="Bitte die Stunden als hh:mm eintragen (z. B. 8:15), oder U für Urlaub, K für krank." sqref="S13">
      <formula1>OR(ISNUMBER(S13),UPPER(S13)="U",UPPER(S13)="K")</formula1>
    </dataValidation>
    <dataValidation type="custom" allowBlank="1" showErrorMessage="1" errorTitle="Arbeitszeit" error="Bitte die Stunden als hh:mm eintragen (z. B. 8:15), oder U für Urlaub, K für krank." sqref="S14">
      <formula1>OR(ISNUMBER(S14),UPPER(S14)="U",UPPER(S14)="K")</formula1>
    </dataValidation>
    <dataValidation type="custom" allowBlank="1" showErrorMessage="1" errorTitle="Arbeitszeit" error="Bitte die Stunden als hh:mm eintragen (z. B. 8:15), oder U für Urlaub, K für krank." sqref="S15">
      <formula1>OR(ISNUMBER(S15),UPPER(S15)="U",UPPER(S15)="K")</formula1>
    </dataValidation>
    <dataValidation type="custom" allowBlank="1" showErrorMessage="1" errorTitle="Arbeitszeit" error="Bitte die Stunden als hh:mm eintragen (z. B. 8:15), oder U für Urlaub, K für krank." sqref="S16">
      <formula1>OR(ISNUMBER(S16),UPPER(S16)="U",UPPER(S16)="K")</formula1>
    </dataValidation>
    <dataValidation type="custom" allowBlank="1" showErrorMessage="1" errorTitle="Arbeitszeit" error="Bitte die Stunden als hh:mm eintragen (z. B. 8:15), oder U für Urlaub, K für krank." sqref="S17">
      <formula1>OR(ISNUMBER(S17),UPPER(S17)="U",UPPER(S17)="K")</formula1>
    </dataValidation>
    <dataValidation type="custom" allowBlank="1" showErrorMessage="1" errorTitle="Arbeitszeit" error="Bitte die Stunden als hh:mm eintragen (z. B. 8:15), oder U für Urlaub, K für krank." sqref="S18">
      <formula1>OR(ISNUMBER(S18),UPPER(S18)="U",UPPER(S18)="K")</formula1>
    </dataValidation>
    <dataValidation type="custom" allowBlank="1" showErrorMessage="1" errorTitle="Arbeitszeit" error="Bitte die Stunden als hh:mm eintragen (z. B. 8:15), oder U für Urlaub, K für krank." sqref="S19">
      <formula1>OR(ISNUMBER(S19),UPPER(S19)="U",UPPER(S19)="K")</formula1>
    </dataValidation>
    <dataValidation type="custom" allowBlank="1" showErrorMessage="1" errorTitle="Arbeitszeit" error="Bitte die Stunden als hh:mm eintragen (z. B. 8:15), oder U für Urlaub, K für krank." sqref="S20">
      <formula1>OR(ISNUMBER(S20),UPPER(S20)="U",UPPER(S20)="K")</formula1>
    </dataValidation>
    <dataValidation type="custom" allowBlank="1" showErrorMessage="1" errorTitle="Arbeitszeit" error="Bitte die Stunden als hh:mm eintragen (z. B. 8:15), oder U für Urlaub, K für krank." sqref="S21">
      <formula1>OR(ISNUMBER(S21),UPPER(S21)="U",UPPER(S21)="K")</formula1>
    </dataValidation>
    <dataValidation type="custom" allowBlank="1" showErrorMessage="1" errorTitle="Arbeitszeit" error="Bitte die Stunden als hh:mm eintragen (z. B. 8:15), oder U für Urlaub, K für krank." sqref="S22">
      <formula1>OR(ISNUMBER(S22),UPPER(S22)="U",UPPER(S22)="K")</formula1>
    </dataValidation>
    <dataValidation type="custom" allowBlank="1" showErrorMessage="1" errorTitle="Arbeitszeit" error="Bitte die Stunden als hh:mm eintragen (z. B. 8:15), oder U für Urlaub, K für krank." sqref="S23">
      <formula1>OR(ISNUMBER(S23),UPPER(S23)="U",UPPER(S23)="K")</formula1>
    </dataValidation>
    <dataValidation type="custom" allowBlank="1" showErrorMessage="1" errorTitle="Arbeitszeit" error="Bitte die Stunden als hh:mm eintragen (z. B. 8:15), oder U für Urlaub, K für krank." sqref="S24">
      <formula1>OR(ISNUMBER(S24),UPPER(S24)="U",UPPER(S24)="K")</formula1>
    </dataValidation>
    <dataValidation type="custom" allowBlank="1" showErrorMessage="1" errorTitle="Arbeitszeit" error="Bitte die Stunden als hh:mm eintragen (z. B. 8:15), oder U für Urlaub, K für krank." sqref="S25">
      <formula1>OR(ISNUMBER(S25),UPPER(S25)="U",UPPER(S25)="K")</formula1>
    </dataValidation>
    <dataValidation type="custom" allowBlank="1" showErrorMessage="1" errorTitle="Arbeitszeit" error="Bitte die Stunden als hh:mm eintragen (z. B. 8:15), oder U für Urlaub, K für krank." sqref="S6">
      <formula1>OR(ISNUMBER(S6),UPPER(S6)="U",UPPER(S6)="K")</formula1>
    </dataValidation>
    <dataValidation type="custom" allowBlank="1" showErrorMessage="1" errorTitle="Arbeitszeit" error="Bitte die Stunden als hh:mm eintragen (z. B. 8:15), oder U für Urlaub, K für krank." sqref="S7">
      <formula1>OR(ISNUMBER(S7),UPPER(S7)="U",UPPER(S7)="K")</formula1>
    </dataValidation>
    <dataValidation type="custom" allowBlank="1" showErrorMessage="1" errorTitle="Arbeitszeit" error="Bitte die Stunden als hh:mm eintragen (z. B. 8:15), oder U für Urlaub, K für krank." sqref="S8">
      <formula1>OR(ISNUMBER(S8),UPPER(S8)="U",UPPER(S8)="K")</formula1>
    </dataValidation>
    <dataValidation type="custom" allowBlank="1" showErrorMessage="1" errorTitle="Arbeitszeit" error="Bitte die Stunden als hh:mm eintragen (z. B. 8:15), oder U für Urlaub, K für krank." sqref="S9">
      <formula1>OR(ISNUMBER(S9),UPPER(S9)="U",UPPER(S9)="K")</formula1>
    </dataValidation>
    <dataValidation type="custom" allowBlank="1" showErrorMessage="1" errorTitle="Arbeitszeit" error="Bitte die Stunden als hh:mm eintragen (z. B. 8:15), oder U für Urlaub, K für krank." sqref="T10">
      <formula1>OR(ISNUMBER(T10),UPPER(T10)="U",UPPER(T10)="K")</formula1>
    </dataValidation>
    <dataValidation type="custom" allowBlank="1" showErrorMessage="1" errorTitle="Arbeitszeit" error="Bitte die Stunden als hh:mm eintragen (z. B. 8:15), oder U für Urlaub, K für krank." sqref="T11">
      <formula1>OR(ISNUMBER(T11),UPPER(T11)="U",UPPER(T11)="K")</formula1>
    </dataValidation>
    <dataValidation type="custom" allowBlank="1" showErrorMessage="1" errorTitle="Arbeitszeit" error="Bitte die Stunden als hh:mm eintragen (z. B. 8:15), oder U für Urlaub, K für krank." sqref="T12">
      <formula1>OR(ISNUMBER(T12),UPPER(T12)="U",UPPER(T12)="K")</formula1>
    </dataValidation>
    <dataValidation type="custom" allowBlank="1" showErrorMessage="1" errorTitle="Arbeitszeit" error="Bitte die Stunden als hh:mm eintragen (z. B. 8:15), oder U für Urlaub, K für krank." sqref="T13">
      <formula1>OR(ISNUMBER(T13),UPPER(T13)="U",UPPER(T13)="K")</formula1>
    </dataValidation>
    <dataValidation type="custom" allowBlank="1" showErrorMessage="1" errorTitle="Arbeitszeit" error="Bitte die Stunden als hh:mm eintragen (z. B. 8:15), oder U für Urlaub, K für krank." sqref="T14">
      <formula1>OR(ISNUMBER(T14),UPPER(T14)="U",UPPER(T14)="K")</formula1>
    </dataValidation>
    <dataValidation type="custom" allowBlank="1" showErrorMessage="1" errorTitle="Arbeitszeit" error="Bitte die Stunden als hh:mm eintragen (z. B. 8:15), oder U für Urlaub, K für krank." sqref="T15">
      <formula1>OR(ISNUMBER(T15),UPPER(T15)="U",UPPER(T15)="K")</formula1>
    </dataValidation>
    <dataValidation type="custom" allowBlank="1" showErrorMessage="1" errorTitle="Arbeitszeit" error="Bitte die Stunden als hh:mm eintragen (z. B. 8:15), oder U für Urlaub, K für krank." sqref="T16">
      <formula1>OR(ISNUMBER(T16),UPPER(T16)="U",UPPER(T16)="K")</formula1>
    </dataValidation>
    <dataValidation type="custom" allowBlank="1" showErrorMessage="1" errorTitle="Arbeitszeit" error="Bitte die Stunden als hh:mm eintragen (z. B. 8:15), oder U für Urlaub, K für krank." sqref="T17">
      <formula1>OR(ISNUMBER(T17),UPPER(T17)="U",UPPER(T17)="K")</formula1>
    </dataValidation>
    <dataValidation type="custom" allowBlank="1" showErrorMessage="1" errorTitle="Arbeitszeit" error="Bitte die Stunden als hh:mm eintragen (z. B. 8:15), oder U für Urlaub, K für krank." sqref="T18">
      <formula1>OR(ISNUMBER(T18),UPPER(T18)="U",UPPER(T18)="K")</formula1>
    </dataValidation>
    <dataValidation type="custom" allowBlank="1" showErrorMessage="1" errorTitle="Arbeitszeit" error="Bitte die Stunden als hh:mm eintragen (z. B. 8:15), oder U für Urlaub, K für krank." sqref="T19">
      <formula1>OR(ISNUMBER(T19),UPPER(T19)="U",UPPER(T19)="K")</formula1>
    </dataValidation>
    <dataValidation type="custom" allowBlank="1" showErrorMessage="1" errorTitle="Arbeitszeit" error="Bitte die Stunden als hh:mm eintragen (z. B. 8:15), oder U für Urlaub, K für krank." sqref="T20">
      <formula1>OR(ISNUMBER(T20),UPPER(T20)="U",UPPER(T20)="K")</formula1>
    </dataValidation>
    <dataValidation type="custom" allowBlank="1" showErrorMessage="1" errorTitle="Arbeitszeit" error="Bitte die Stunden als hh:mm eintragen (z. B. 8:15), oder U für Urlaub, K für krank." sqref="T21">
      <formula1>OR(ISNUMBER(T21),UPPER(T21)="U",UPPER(T21)="K")</formula1>
    </dataValidation>
    <dataValidation type="custom" allowBlank="1" showErrorMessage="1" errorTitle="Arbeitszeit" error="Bitte die Stunden als hh:mm eintragen (z. B. 8:15), oder U für Urlaub, K für krank." sqref="T22">
      <formula1>OR(ISNUMBER(T22),UPPER(T22)="U",UPPER(T22)="K")</formula1>
    </dataValidation>
    <dataValidation type="custom" allowBlank="1" showErrorMessage="1" errorTitle="Arbeitszeit" error="Bitte die Stunden als hh:mm eintragen (z. B. 8:15), oder U für Urlaub, K für krank." sqref="T23">
      <formula1>OR(ISNUMBER(T23),UPPER(T23)="U",UPPER(T23)="K")</formula1>
    </dataValidation>
    <dataValidation type="custom" allowBlank="1" showErrorMessage="1" errorTitle="Arbeitszeit" error="Bitte die Stunden als hh:mm eintragen (z. B. 8:15), oder U für Urlaub, K für krank." sqref="T24">
      <formula1>OR(ISNUMBER(T24),UPPER(T24)="U",UPPER(T24)="K")</formula1>
    </dataValidation>
    <dataValidation type="custom" allowBlank="1" showErrorMessage="1" errorTitle="Arbeitszeit" error="Bitte die Stunden als hh:mm eintragen (z. B. 8:15), oder U für Urlaub, K für krank." sqref="T25">
      <formula1>OR(ISNUMBER(T25),UPPER(T25)="U",UPPER(T25)="K")</formula1>
    </dataValidation>
    <dataValidation type="custom" allowBlank="1" showErrorMessage="1" errorTitle="Arbeitszeit" error="Bitte die Stunden als hh:mm eintragen (z. B. 8:15), oder U für Urlaub, K für krank." sqref="T6">
      <formula1>OR(ISNUMBER(T6),UPPER(T6)="U",UPPER(T6)="K")</formula1>
    </dataValidation>
    <dataValidation type="custom" allowBlank="1" showErrorMessage="1" errorTitle="Arbeitszeit" error="Bitte die Stunden als hh:mm eintragen (z. B. 8:15), oder U für Urlaub, K für krank." sqref="T7">
      <formula1>OR(ISNUMBER(T7),UPPER(T7)="U",UPPER(T7)="K")</formula1>
    </dataValidation>
    <dataValidation type="custom" allowBlank="1" showErrorMessage="1" errorTitle="Arbeitszeit" error="Bitte die Stunden als hh:mm eintragen (z. B. 8:15), oder U für Urlaub, K für krank." sqref="T8">
      <formula1>OR(ISNUMBER(T8),UPPER(T8)="U",UPPER(T8)="K")</formula1>
    </dataValidation>
    <dataValidation type="custom" allowBlank="1" showErrorMessage="1" errorTitle="Arbeitszeit" error="Bitte die Stunden als hh:mm eintragen (z. B. 8:15), oder U für Urlaub, K für krank." sqref="T9">
      <formula1>OR(ISNUMBER(T9),UPPER(T9)="U",UPPER(T9)="K")</formula1>
    </dataValidation>
    <dataValidation type="custom" allowBlank="1" showErrorMessage="1" errorTitle="Arbeitszeit" error="Bitte die Stunden als hh:mm eintragen (z. B. 8:15), oder U für Urlaub, K für krank." sqref="U10">
      <formula1>OR(ISNUMBER(U10),UPPER(U10)="U",UPPER(U10)="K")</formula1>
    </dataValidation>
    <dataValidation type="custom" allowBlank="1" showErrorMessage="1" errorTitle="Arbeitszeit" error="Bitte die Stunden als hh:mm eintragen (z. B. 8:15), oder U für Urlaub, K für krank." sqref="U11">
      <formula1>OR(ISNUMBER(U11),UPPER(U11)="U",UPPER(U11)="K")</formula1>
    </dataValidation>
    <dataValidation type="custom" allowBlank="1" showErrorMessage="1" errorTitle="Arbeitszeit" error="Bitte die Stunden als hh:mm eintragen (z. B. 8:15), oder U für Urlaub, K für krank." sqref="U12">
      <formula1>OR(ISNUMBER(U12),UPPER(U12)="U",UPPER(U12)="K")</formula1>
    </dataValidation>
    <dataValidation type="custom" allowBlank="1" showErrorMessage="1" errorTitle="Arbeitszeit" error="Bitte die Stunden als hh:mm eintragen (z. B. 8:15), oder U für Urlaub, K für krank." sqref="U13">
      <formula1>OR(ISNUMBER(U13),UPPER(U13)="U",UPPER(U13)="K")</formula1>
    </dataValidation>
    <dataValidation type="custom" allowBlank="1" showErrorMessage="1" errorTitle="Arbeitszeit" error="Bitte die Stunden als hh:mm eintragen (z. B. 8:15), oder U für Urlaub, K für krank." sqref="U14">
      <formula1>OR(ISNUMBER(U14),UPPER(U14)="U",UPPER(U14)="K")</formula1>
    </dataValidation>
    <dataValidation type="custom" allowBlank="1" showErrorMessage="1" errorTitle="Arbeitszeit" error="Bitte die Stunden als hh:mm eintragen (z. B. 8:15), oder U für Urlaub, K für krank." sqref="U15">
      <formula1>OR(ISNUMBER(U15),UPPER(U15)="U",UPPER(U15)="K")</formula1>
    </dataValidation>
    <dataValidation type="custom" allowBlank="1" showErrorMessage="1" errorTitle="Arbeitszeit" error="Bitte die Stunden als hh:mm eintragen (z. B. 8:15), oder U für Urlaub, K für krank." sqref="U16">
      <formula1>OR(ISNUMBER(U16),UPPER(U16)="U",UPPER(U16)="K")</formula1>
    </dataValidation>
    <dataValidation type="custom" allowBlank="1" showErrorMessage="1" errorTitle="Arbeitszeit" error="Bitte die Stunden als hh:mm eintragen (z. B. 8:15), oder U für Urlaub, K für krank." sqref="U17">
      <formula1>OR(ISNUMBER(U17),UPPER(U17)="U",UPPER(U17)="K")</formula1>
    </dataValidation>
    <dataValidation type="custom" allowBlank="1" showErrorMessage="1" errorTitle="Arbeitszeit" error="Bitte die Stunden als hh:mm eintragen (z. B. 8:15), oder U für Urlaub, K für krank." sqref="U18">
      <formula1>OR(ISNUMBER(U18),UPPER(U18)="U",UPPER(U18)="K")</formula1>
    </dataValidation>
    <dataValidation type="custom" allowBlank="1" showErrorMessage="1" errorTitle="Arbeitszeit" error="Bitte die Stunden als hh:mm eintragen (z. B. 8:15), oder U für Urlaub, K für krank." sqref="U19">
      <formula1>OR(ISNUMBER(U19),UPPER(U19)="U",UPPER(U19)="K")</formula1>
    </dataValidation>
    <dataValidation type="custom" allowBlank="1" showErrorMessage="1" errorTitle="Arbeitszeit" error="Bitte die Stunden als hh:mm eintragen (z. B. 8:15), oder U für Urlaub, K für krank." sqref="U20">
      <formula1>OR(ISNUMBER(U20),UPPER(U20)="U",UPPER(U20)="K")</formula1>
    </dataValidation>
    <dataValidation type="custom" allowBlank="1" showErrorMessage="1" errorTitle="Arbeitszeit" error="Bitte die Stunden als hh:mm eintragen (z. B. 8:15), oder U für Urlaub, K für krank." sqref="U21">
      <formula1>OR(ISNUMBER(U21),UPPER(U21)="U",UPPER(U21)="K")</formula1>
    </dataValidation>
    <dataValidation type="custom" allowBlank="1" showErrorMessage="1" errorTitle="Arbeitszeit" error="Bitte die Stunden als hh:mm eintragen (z. B. 8:15), oder U für Urlaub, K für krank." sqref="U22">
      <formula1>OR(ISNUMBER(U22),UPPER(U22)="U",UPPER(U22)="K")</formula1>
    </dataValidation>
    <dataValidation type="custom" allowBlank="1" showErrorMessage="1" errorTitle="Arbeitszeit" error="Bitte die Stunden als hh:mm eintragen (z. B. 8:15), oder U für Urlaub, K für krank." sqref="U23">
      <formula1>OR(ISNUMBER(U23),UPPER(U23)="U",UPPER(U23)="K")</formula1>
    </dataValidation>
    <dataValidation type="custom" allowBlank="1" showErrorMessage="1" errorTitle="Arbeitszeit" error="Bitte die Stunden als hh:mm eintragen (z. B. 8:15), oder U für Urlaub, K für krank." sqref="U24">
      <formula1>OR(ISNUMBER(U24),UPPER(U24)="U",UPPER(U24)="K")</formula1>
    </dataValidation>
    <dataValidation type="custom" allowBlank="1" showErrorMessage="1" errorTitle="Arbeitszeit" error="Bitte die Stunden als hh:mm eintragen (z. B. 8:15), oder U für Urlaub, K für krank." sqref="U25">
      <formula1>OR(ISNUMBER(U25),UPPER(U25)="U",UPPER(U25)="K")</formula1>
    </dataValidation>
    <dataValidation type="custom" allowBlank="1" showErrorMessage="1" errorTitle="Arbeitszeit" error="Bitte die Stunden als hh:mm eintragen (z. B. 8:15), oder U für Urlaub, K für krank." sqref="U6">
      <formula1>OR(ISNUMBER(U6),UPPER(U6)="U",UPPER(U6)="K")</formula1>
    </dataValidation>
    <dataValidation type="custom" allowBlank="1" showErrorMessage="1" errorTitle="Arbeitszeit" error="Bitte die Stunden als hh:mm eintragen (z. B. 8:15), oder U für Urlaub, K für krank." sqref="U7">
      <formula1>OR(ISNUMBER(U7),UPPER(U7)="U",UPPER(U7)="K")</formula1>
    </dataValidation>
    <dataValidation type="custom" allowBlank="1" showErrorMessage="1" errorTitle="Arbeitszeit" error="Bitte die Stunden als hh:mm eintragen (z. B. 8:15), oder U für Urlaub, K für krank." sqref="U8">
      <formula1>OR(ISNUMBER(U8),UPPER(U8)="U",UPPER(U8)="K")</formula1>
    </dataValidation>
    <dataValidation type="custom" allowBlank="1" showErrorMessage="1" errorTitle="Arbeitszeit" error="Bitte die Stunden als hh:mm eintragen (z. B. 8:15), oder U für Urlaub, K für krank." sqref="U9">
      <formula1>OR(ISNUMBER(U9),UPPER(U9)="U",UPPER(U9)="K")</formula1>
    </dataValidation>
    <dataValidation type="custom" allowBlank="1" showErrorMessage="1" errorTitle="Arbeitszeit" error="Bitte die Stunden als hh:mm eintragen (z. B. 8:15), oder U für Urlaub, K für krank." sqref="V10">
      <formula1>OR(ISNUMBER(V10),UPPER(V10)="U",UPPER(V10)="K")</formula1>
    </dataValidation>
    <dataValidation type="custom" allowBlank="1" showErrorMessage="1" errorTitle="Arbeitszeit" error="Bitte die Stunden als hh:mm eintragen (z. B. 8:15), oder U für Urlaub, K für krank." sqref="V11">
      <formula1>OR(ISNUMBER(V11),UPPER(V11)="U",UPPER(V11)="K")</formula1>
    </dataValidation>
    <dataValidation type="custom" allowBlank="1" showErrorMessage="1" errorTitle="Arbeitszeit" error="Bitte die Stunden als hh:mm eintragen (z. B. 8:15), oder U für Urlaub, K für krank." sqref="V12">
      <formula1>OR(ISNUMBER(V12),UPPER(V12)="U",UPPER(V12)="K")</formula1>
    </dataValidation>
    <dataValidation type="custom" allowBlank="1" showErrorMessage="1" errorTitle="Arbeitszeit" error="Bitte die Stunden als hh:mm eintragen (z. B. 8:15), oder U für Urlaub, K für krank." sqref="V13">
      <formula1>OR(ISNUMBER(V13),UPPER(V13)="U",UPPER(V13)="K")</formula1>
    </dataValidation>
    <dataValidation type="custom" allowBlank="1" showErrorMessage="1" errorTitle="Arbeitszeit" error="Bitte die Stunden als hh:mm eintragen (z. B. 8:15), oder U für Urlaub, K für krank." sqref="V14">
      <formula1>OR(ISNUMBER(V14),UPPER(V14)="U",UPPER(V14)="K")</formula1>
    </dataValidation>
    <dataValidation type="custom" allowBlank="1" showErrorMessage="1" errorTitle="Arbeitszeit" error="Bitte die Stunden als hh:mm eintragen (z. B. 8:15), oder U für Urlaub, K für krank." sqref="V15">
      <formula1>OR(ISNUMBER(V15),UPPER(V15)="U",UPPER(V15)="K")</formula1>
    </dataValidation>
    <dataValidation type="custom" allowBlank="1" showErrorMessage="1" errorTitle="Arbeitszeit" error="Bitte die Stunden als hh:mm eintragen (z. B. 8:15), oder U für Urlaub, K für krank." sqref="V16">
      <formula1>OR(ISNUMBER(V16),UPPER(V16)="U",UPPER(V16)="K")</formula1>
    </dataValidation>
    <dataValidation type="custom" allowBlank="1" showErrorMessage="1" errorTitle="Arbeitszeit" error="Bitte die Stunden als hh:mm eintragen (z. B. 8:15), oder U für Urlaub, K für krank." sqref="V17">
      <formula1>OR(ISNUMBER(V17),UPPER(V17)="U",UPPER(V17)="K")</formula1>
    </dataValidation>
    <dataValidation type="custom" allowBlank="1" showErrorMessage="1" errorTitle="Arbeitszeit" error="Bitte die Stunden als hh:mm eintragen (z. B. 8:15), oder U für Urlaub, K für krank." sqref="V18">
      <formula1>OR(ISNUMBER(V18),UPPER(V18)="U",UPPER(V18)="K")</formula1>
    </dataValidation>
    <dataValidation type="custom" allowBlank="1" showErrorMessage="1" errorTitle="Arbeitszeit" error="Bitte die Stunden als hh:mm eintragen (z. B. 8:15), oder U für Urlaub, K für krank." sqref="V19">
      <formula1>OR(ISNUMBER(V19),UPPER(V19)="U",UPPER(V19)="K")</formula1>
    </dataValidation>
    <dataValidation type="custom" allowBlank="1" showErrorMessage="1" errorTitle="Arbeitszeit" error="Bitte die Stunden als hh:mm eintragen (z. B. 8:15), oder U für Urlaub, K für krank." sqref="V20">
      <formula1>OR(ISNUMBER(V20),UPPER(V20)="U",UPPER(V20)="K")</formula1>
    </dataValidation>
    <dataValidation type="custom" allowBlank="1" showErrorMessage="1" errorTitle="Arbeitszeit" error="Bitte die Stunden als hh:mm eintragen (z. B. 8:15), oder U für Urlaub, K für krank." sqref="V21">
      <formula1>OR(ISNUMBER(V21),UPPER(V21)="U",UPPER(V21)="K")</formula1>
    </dataValidation>
    <dataValidation type="custom" allowBlank="1" showErrorMessage="1" errorTitle="Arbeitszeit" error="Bitte die Stunden als hh:mm eintragen (z. B. 8:15), oder U für Urlaub, K für krank." sqref="V22">
      <formula1>OR(ISNUMBER(V22),UPPER(V22)="U",UPPER(V22)="K")</formula1>
    </dataValidation>
    <dataValidation type="custom" allowBlank="1" showErrorMessage="1" errorTitle="Arbeitszeit" error="Bitte die Stunden als hh:mm eintragen (z. B. 8:15), oder U für Urlaub, K für krank." sqref="V23">
      <formula1>OR(ISNUMBER(V23),UPPER(V23)="U",UPPER(V23)="K")</formula1>
    </dataValidation>
    <dataValidation type="custom" allowBlank="1" showErrorMessage="1" errorTitle="Arbeitszeit" error="Bitte die Stunden als hh:mm eintragen (z. B. 8:15), oder U für Urlaub, K für krank." sqref="V24">
      <formula1>OR(ISNUMBER(V24),UPPER(V24)="U",UPPER(V24)="K")</formula1>
    </dataValidation>
    <dataValidation type="custom" allowBlank="1" showErrorMessage="1" errorTitle="Arbeitszeit" error="Bitte die Stunden als hh:mm eintragen (z. B. 8:15), oder U für Urlaub, K für krank." sqref="V25">
      <formula1>OR(ISNUMBER(V25),UPPER(V25)="U",UPPER(V25)="K")</formula1>
    </dataValidation>
    <dataValidation type="custom" allowBlank="1" showErrorMessage="1" errorTitle="Arbeitszeit" error="Bitte die Stunden als hh:mm eintragen (z. B. 8:15), oder U für Urlaub, K für krank." sqref="V6">
      <formula1>OR(ISNUMBER(V6),UPPER(V6)="U",UPPER(V6)="K")</formula1>
    </dataValidation>
    <dataValidation type="custom" allowBlank="1" showErrorMessage="1" errorTitle="Arbeitszeit" error="Bitte die Stunden als hh:mm eintragen (z. B. 8:15), oder U für Urlaub, K für krank." sqref="V7">
      <formula1>OR(ISNUMBER(V7),UPPER(V7)="U",UPPER(V7)="K")</formula1>
    </dataValidation>
    <dataValidation type="custom" allowBlank="1" showErrorMessage="1" errorTitle="Arbeitszeit" error="Bitte die Stunden als hh:mm eintragen (z. B. 8:15), oder U für Urlaub, K für krank." sqref="V8">
      <formula1>OR(ISNUMBER(V8),UPPER(V8)="U",UPPER(V8)="K")</formula1>
    </dataValidation>
    <dataValidation type="custom" allowBlank="1" showErrorMessage="1" errorTitle="Arbeitszeit" error="Bitte die Stunden als hh:mm eintragen (z. B. 8:15), oder U für Urlaub, K für krank." sqref="V9">
      <formula1>OR(ISNUMBER(V9),UPPER(V9)="U",UPPER(V9)="K")</formula1>
    </dataValidation>
    <dataValidation type="custom" allowBlank="1" showErrorMessage="1" errorTitle="Arbeitszeit" error="Bitte die Stunden als hh:mm eintragen (z. B. 8:15), oder U für Urlaub, K für krank." sqref="W10">
      <formula1>OR(ISNUMBER(W10),UPPER(W10)="U",UPPER(W10)="K")</formula1>
    </dataValidation>
    <dataValidation type="custom" allowBlank="1" showErrorMessage="1" errorTitle="Arbeitszeit" error="Bitte die Stunden als hh:mm eintragen (z. B. 8:15), oder U für Urlaub, K für krank." sqref="W11">
      <formula1>OR(ISNUMBER(W11),UPPER(W11)="U",UPPER(W11)="K")</formula1>
    </dataValidation>
    <dataValidation type="custom" allowBlank="1" showErrorMessage="1" errorTitle="Arbeitszeit" error="Bitte die Stunden als hh:mm eintragen (z. B. 8:15), oder U für Urlaub, K für krank." sqref="W12">
      <formula1>OR(ISNUMBER(W12),UPPER(W12)="U",UPPER(W12)="K")</formula1>
    </dataValidation>
    <dataValidation type="custom" allowBlank="1" showErrorMessage="1" errorTitle="Arbeitszeit" error="Bitte die Stunden als hh:mm eintragen (z. B. 8:15), oder U für Urlaub, K für krank." sqref="W13">
      <formula1>OR(ISNUMBER(W13),UPPER(W13)="U",UPPER(W13)="K")</formula1>
    </dataValidation>
    <dataValidation type="custom" allowBlank="1" showErrorMessage="1" errorTitle="Arbeitszeit" error="Bitte die Stunden als hh:mm eintragen (z. B. 8:15), oder U für Urlaub, K für krank." sqref="W14">
      <formula1>OR(ISNUMBER(W14),UPPER(W14)="U",UPPER(W14)="K")</formula1>
    </dataValidation>
    <dataValidation type="custom" allowBlank="1" showErrorMessage="1" errorTitle="Arbeitszeit" error="Bitte die Stunden als hh:mm eintragen (z. B. 8:15), oder U für Urlaub, K für krank." sqref="W15">
      <formula1>OR(ISNUMBER(W15),UPPER(W15)="U",UPPER(W15)="K")</formula1>
    </dataValidation>
    <dataValidation type="custom" allowBlank="1" showErrorMessage="1" errorTitle="Arbeitszeit" error="Bitte die Stunden als hh:mm eintragen (z. B. 8:15), oder U für Urlaub, K für krank." sqref="W16">
      <formula1>OR(ISNUMBER(W16),UPPER(W16)="U",UPPER(W16)="K")</formula1>
    </dataValidation>
    <dataValidation type="custom" allowBlank="1" showErrorMessage="1" errorTitle="Arbeitszeit" error="Bitte die Stunden als hh:mm eintragen (z. B. 8:15), oder U für Urlaub, K für krank." sqref="W17">
      <formula1>OR(ISNUMBER(W17),UPPER(W17)="U",UPPER(W17)="K")</formula1>
    </dataValidation>
    <dataValidation type="custom" allowBlank="1" showErrorMessage="1" errorTitle="Arbeitszeit" error="Bitte die Stunden als hh:mm eintragen (z. B. 8:15), oder U für Urlaub, K für krank." sqref="W18">
      <formula1>OR(ISNUMBER(W18),UPPER(W18)="U",UPPER(W18)="K")</formula1>
    </dataValidation>
    <dataValidation type="custom" allowBlank="1" showErrorMessage="1" errorTitle="Arbeitszeit" error="Bitte die Stunden als hh:mm eintragen (z. B. 8:15), oder U für Urlaub, K für krank." sqref="W19">
      <formula1>OR(ISNUMBER(W19),UPPER(W19)="U",UPPER(W19)="K")</formula1>
    </dataValidation>
    <dataValidation type="custom" allowBlank="1" showErrorMessage="1" errorTitle="Arbeitszeit" error="Bitte die Stunden als hh:mm eintragen (z. B. 8:15), oder U für Urlaub, K für krank." sqref="W20">
      <formula1>OR(ISNUMBER(W20),UPPER(W20)="U",UPPER(W20)="K")</formula1>
    </dataValidation>
    <dataValidation type="custom" allowBlank="1" showErrorMessage="1" errorTitle="Arbeitszeit" error="Bitte die Stunden als hh:mm eintragen (z. B. 8:15), oder U für Urlaub, K für krank." sqref="W21">
      <formula1>OR(ISNUMBER(W21),UPPER(W21)="U",UPPER(W21)="K")</formula1>
    </dataValidation>
    <dataValidation type="custom" allowBlank="1" showErrorMessage="1" errorTitle="Arbeitszeit" error="Bitte die Stunden als hh:mm eintragen (z. B. 8:15), oder U für Urlaub, K für krank." sqref="W22">
      <formula1>OR(ISNUMBER(W22),UPPER(W22)="U",UPPER(W22)="K")</formula1>
    </dataValidation>
    <dataValidation type="custom" allowBlank="1" showErrorMessage="1" errorTitle="Arbeitszeit" error="Bitte die Stunden als hh:mm eintragen (z. B. 8:15), oder U für Urlaub, K für krank." sqref="W23">
      <formula1>OR(ISNUMBER(W23),UPPER(W23)="U",UPPER(W23)="K")</formula1>
    </dataValidation>
    <dataValidation type="custom" allowBlank="1" showErrorMessage="1" errorTitle="Arbeitszeit" error="Bitte die Stunden als hh:mm eintragen (z. B. 8:15), oder U für Urlaub, K für krank." sqref="W24">
      <formula1>OR(ISNUMBER(W24),UPPER(W24)="U",UPPER(W24)="K")</formula1>
    </dataValidation>
    <dataValidation type="custom" allowBlank="1" showErrorMessage="1" errorTitle="Arbeitszeit" error="Bitte die Stunden als hh:mm eintragen (z. B. 8:15), oder U für Urlaub, K für krank." sqref="W25">
      <formula1>OR(ISNUMBER(W25),UPPER(W25)="U",UPPER(W25)="K")</formula1>
    </dataValidation>
    <dataValidation type="custom" allowBlank="1" showErrorMessage="1" errorTitle="Arbeitszeit" error="Bitte die Stunden als hh:mm eintragen (z. B. 8:15), oder U für Urlaub, K für krank." sqref="W6">
      <formula1>OR(ISNUMBER(W6),UPPER(W6)="U",UPPER(W6)="K")</formula1>
    </dataValidation>
    <dataValidation type="custom" allowBlank="1" showErrorMessage="1" errorTitle="Arbeitszeit" error="Bitte die Stunden als hh:mm eintragen (z. B. 8:15), oder U für Urlaub, K für krank." sqref="W7">
      <formula1>OR(ISNUMBER(W7),UPPER(W7)="U",UPPER(W7)="K")</formula1>
    </dataValidation>
    <dataValidation type="custom" allowBlank="1" showErrorMessage="1" errorTitle="Arbeitszeit" error="Bitte die Stunden als hh:mm eintragen (z. B. 8:15), oder U für Urlaub, K für krank." sqref="W8">
      <formula1>OR(ISNUMBER(W8),UPPER(W8)="U",UPPER(W8)="K")</formula1>
    </dataValidation>
    <dataValidation type="custom" allowBlank="1" showErrorMessage="1" errorTitle="Arbeitszeit" error="Bitte die Stunden als hh:mm eintragen (z. B. 8:15), oder U für Urlaub, K für krank." sqref="W9">
      <formula1>OR(ISNUMBER(W9),UPPER(W9)="U",UPPER(W9)="K")</formula1>
    </dataValidation>
    <dataValidation type="custom" allowBlank="1" showErrorMessage="1" errorTitle="Arbeitszeit" error="Bitte die Stunden als hh:mm eintragen (z. B. 8:15), oder U für Urlaub, K für krank." sqref="X10">
      <formula1>OR(ISNUMBER(X10),UPPER(X10)="U",UPPER(X10)="K")</formula1>
    </dataValidation>
    <dataValidation type="custom" allowBlank="1" showErrorMessage="1" errorTitle="Arbeitszeit" error="Bitte die Stunden als hh:mm eintragen (z. B. 8:15), oder U für Urlaub, K für krank." sqref="X11">
      <formula1>OR(ISNUMBER(X11),UPPER(X11)="U",UPPER(X11)="K")</formula1>
    </dataValidation>
    <dataValidation type="custom" allowBlank="1" showErrorMessage="1" errorTitle="Arbeitszeit" error="Bitte die Stunden als hh:mm eintragen (z. B. 8:15), oder U für Urlaub, K für krank." sqref="X12">
      <formula1>OR(ISNUMBER(X12),UPPER(X12)="U",UPPER(X12)="K")</formula1>
    </dataValidation>
    <dataValidation type="custom" allowBlank="1" showErrorMessage="1" errorTitle="Arbeitszeit" error="Bitte die Stunden als hh:mm eintragen (z. B. 8:15), oder U für Urlaub, K für krank." sqref="X13">
      <formula1>OR(ISNUMBER(X13),UPPER(X13)="U",UPPER(X13)="K")</formula1>
    </dataValidation>
    <dataValidation type="custom" allowBlank="1" showErrorMessage="1" errorTitle="Arbeitszeit" error="Bitte die Stunden als hh:mm eintragen (z. B. 8:15), oder U für Urlaub, K für krank." sqref="X14">
      <formula1>OR(ISNUMBER(X14),UPPER(X14)="U",UPPER(X14)="K")</formula1>
    </dataValidation>
    <dataValidation type="custom" allowBlank="1" showErrorMessage="1" errorTitle="Arbeitszeit" error="Bitte die Stunden als hh:mm eintragen (z. B. 8:15), oder U für Urlaub, K für krank." sqref="X15">
      <formula1>OR(ISNUMBER(X15),UPPER(X15)="U",UPPER(X15)="K")</formula1>
    </dataValidation>
    <dataValidation type="custom" allowBlank="1" showErrorMessage="1" errorTitle="Arbeitszeit" error="Bitte die Stunden als hh:mm eintragen (z. B. 8:15), oder U für Urlaub, K für krank." sqref="X16">
      <formula1>OR(ISNUMBER(X16),UPPER(X16)="U",UPPER(X16)="K")</formula1>
    </dataValidation>
    <dataValidation type="custom" allowBlank="1" showErrorMessage="1" errorTitle="Arbeitszeit" error="Bitte die Stunden als hh:mm eintragen (z. B. 8:15), oder U für Urlaub, K für krank." sqref="X17">
      <formula1>OR(ISNUMBER(X17),UPPER(X17)="U",UPPER(X17)="K")</formula1>
    </dataValidation>
    <dataValidation type="custom" allowBlank="1" showErrorMessage="1" errorTitle="Arbeitszeit" error="Bitte die Stunden als hh:mm eintragen (z. B. 8:15), oder U für Urlaub, K für krank." sqref="X18">
      <formula1>OR(ISNUMBER(X18),UPPER(X18)="U",UPPER(X18)="K")</formula1>
    </dataValidation>
    <dataValidation type="custom" allowBlank="1" showErrorMessage="1" errorTitle="Arbeitszeit" error="Bitte die Stunden als hh:mm eintragen (z. B. 8:15), oder U für Urlaub, K für krank." sqref="X19">
      <formula1>OR(ISNUMBER(X19),UPPER(X19)="U",UPPER(X19)="K")</formula1>
    </dataValidation>
    <dataValidation type="custom" allowBlank="1" showErrorMessage="1" errorTitle="Arbeitszeit" error="Bitte die Stunden als hh:mm eintragen (z. B. 8:15), oder U für Urlaub, K für krank." sqref="X20">
      <formula1>OR(ISNUMBER(X20),UPPER(X20)="U",UPPER(X20)="K")</formula1>
    </dataValidation>
    <dataValidation type="custom" allowBlank="1" showErrorMessage="1" errorTitle="Arbeitszeit" error="Bitte die Stunden als hh:mm eintragen (z. B. 8:15), oder U für Urlaub, K für krank." sqref="X21">
      <formula1>OR(ISNUMBER(X21),UPPER(X21)="U",UPPER(X21)="K")</formula1>
    </dataValidation>
    <dataValidation type="custom" allowBlank="1" showErrorMessage="1" errorTitle="Arbeitszeit" error="Bitte die Stunden als hh:mm eintragen (z. B. 8:15), oder U für Urlaub, K für krank." sqref="X22">
      <formula1>OR(ISNUMBER(X22),UPPER(X22)="U",UPPER(X22)="K")</formula1>
    </dataValidation>
    <dataValidation type="custom" allowBlank="1" showErrorMessage="1" errorTitle="Arbeitszeit" error="Bitte die Stunden als hh:mm eintragen (z. B. 8:15), oder U für Urlaub, K für krank." sqref="X23">
      <formula1>OR(ISNUMBER(X23),UPPER(X23)="U",UPPER(X23)="K")</formula1>
    </dataValidation>
    <dataValidation type="custom" allowBlank="1" showErrorMessage="1" errorTitle="Arbeitszeit" error="Bitte die Stunden als hh:mm eintragen (z. B. 8:15), oder U für Urlaub, K für krank." sqref="X24">
      <formula1>OR(ISNUMBER(X24),UPPER(X24)="U",UPPER(X24)="K")</formula1>
    </dataValidation>
    <dataValidation type="custom" allowBlank="1" showErrorMessage="1" errorTitle="Arbeitszeit" error="Bitte die Stunden als hh:mm eintragen (z. B. 8:15), oder U für Urlaub, K für krank." sqref="X25">
      <formula1>OR(ISNUMBER(X25),UPPER(X25)="U",UPPER(X25)="K")</formula1>
    </dataValidation>
    <dataValidation type="custom" allowBlank="1" showErrorMessage="1" errorTitle="Arbeitszeit" error="Bitte die Stunden als hh:mm eintragen (z. B. 8:15), oder U für Urlaub, K für krank." sqref="X6">
      <formula1>OR(ISNUMBER(X6),UPPER(X6)="U",UPPER(X6)="K")</formula1>
    </dataValidation>
    <dataValidation type="custom" allowBlank="1" showErrorMessage="1" errorTitle="Arbeitszeit" error="Bitte die Stunden als hh:mm eintragen (z. B. 8:15), oder U für Urlaub, K für krank." sqref="X7">
      <formula1>OR(ISNUMBER(X7),UPPER(X7)="U",UPPER(X7)="K")</formula1>
    </dataValidation>
    <dataValidation type="custom" allowBlank="1" showErrorMessage="1" errorTitle="Arbeitszeit" error="Bitte die Stunden als hh:mm eintragen (z. B. 8:15), oder U für Urlaub, K für krank." sqref="X8">
      <formula1>OR(ISNUMBER(X8),UPPER(X8)="U",UPPER(X8)="K")</formula1>
    </dataValidation>
    <dataValidation type="custom" allowBlank="1" showErrorMessage="1" errorTitle="Arbeitszeit" error="Bitte die Stunden als hh:mm eintragen (z. B. 8:15), oder U für Urlaub, K für krank." sqref="X9">
      <formula1>OR(ISNUMBER(X9),UPPER(X9)="U",UPPER(X9)="K")</formula1>
    </dataValidation>
    <dataValidation type="custom" allowBlank="1" showErrorMessage="1" errorTitle="Arbeitszeit" error="Bitte die Stunden als hh:mm eintragen (z. B. 8:15), oder U für Urlaub, K für krank." sqref="Y10">
      <formula1>OR(ISNUMBER(Y10),UPPER(Y10)="U",UPPER(Y10)="K")</formula1>
    </dataValidation>
    <dataValidation type="custom" allowBlank="1" showErrorMessage="1" errorTitle="Arbeitszeit" error="Bitte die Stunden als hh:mm eintragen (z. B. 8:15), oder U für Urlaub, K für krank." sqref="Y11">
      <formula1>OR(ISNUMBER(Y11),UPPER(Y11)="U",UPPER(Y11)="K")</formula1>
    </dataValidation>
    <dataValidation type="custom" allowBlank="1" showErrorMessage="1" errorTitle="Arbeitszeit" error="Bitte die Stunden als hh:mm eintragen (z. B. 8:15), oder U für Urlaub, K für krank." sqref="Y12">
      <formula1>OR(ISNUMBER(Y12),UPPER(Y12)="U",UPPER(Y12)="K")</formula1>
    </dataValidation>
    <dataValidation type="custom" allowBlank="1" showErrorMessage="1" errorTitle="Arbeitszeit" error="Bitte die Stunden als hh:mm eintragen (z. B. 8:15), oder U für Urlaub, K für krank." sqref="Y13">
      <formula1>OR(ISNUMBER(Y13),UPPER(Y13)="U",UPPER(Y13)="K")</formula1>
    </dataValidation>
    <dataValidation type="custom" allowBlank="1" showErrorMessage="1" errorTitle="Arbeitszeit" error="Bitte die Stunden als hh:mm eintragen (z. B. 8:15), oder U für Urlaub, K für krank." sqref="Y14">
      <formula1>OR(ISNUMBER(Y14),UPPER(Y14)="U",UPPER(Y14)="K")</formula1>
    </dataValidation>
    <dataValidation type="custom" allowBlank="1" showErrorMessage="1" errorTitle="Arbeitszeit" error="Bitte die Stunden als hh:mm eintragen (z. B. 8:15), oder U für Urlaub, K für krank." sqref="Y15">
      <formula1>OR(ISNUMBER(Y15),UPPER(Y15)="U",UPPER(Y15)="K")</formula1>
    </dataValidation>
    <dataValidation type="custom" allowBlank="1" showErrorMessage="1" errorTitle="Arbeitszeit" error="Bitte die Stunden als hh:mm eintragen (z. B. 8:15), oder U für Urlaub, K für krank." sqref="Y16">
      <formula1>OR(ISNUMBER(Y16),UPPER(Y16)="U",UPPER(Y16)="K")</formula1>
    </dataValidation>
    <dataValidation type="custom" allowBlank="1" showErrorMessage="1" errorTitle="Arbeitszeit" error="Bitte die Stunden als hh:mm eintragen (z. B. 8:15), oder U für Urlaub, K für krank." sqref="Y17">
      <formula1>OR(ISNUMBER(Y17),UPPER(Y17)="U",UPPER(Y17)="K")</formula1>
    </dataValidation>
    <dataValidation type="custom" allowBlank="1" showErrorMessage="1" errorTitle="Arbeitszeit" error="Bitte die Stunden als hh:mm eintragen (z. B. 8:15), oder U für Urlaub, K für krank." sqref="Y18">
      <formula1>OR(ISNUMBER(Y18),UPPER(Y18)="U",UPPER(Y18)="K")</formula1>
    </dataValidation>
    <dataValidation type="custom" allowBlank="1" showErrorMessage="1" errorTitle="Arbeitszeit" error="Bitte die Stunden als hh:mm eintragen (z. B. 8:15), oder U für Urlaub, K für krank." sqref="Y19">
      <formula1>OR(ISNUMBER(Y19),UPPER(Y19)="U",UPPER(Y19)="K")</formula1>
    </dataValidation>
    <dataValidation type="custom" allowBlank="1" showErrorMessage="1" errorTitle="Arbeitszeit" error="Bitte die Stunden als hh:mm eintragen (z. B. 8:15), oder U für Urlaub, K für krank." sqref="Y20">
      <formula1>OR(ISNUMBER(Y20),UPPER(Y20)="U",UPPER(Y20)="K")</formula1>
    </dataValidation>
    <dataValidation type="custom" allowBlank="1" showErrorMessage="1" errorTitle="Arbeitszeit" error="Bitte die Stunden als hh:mm eintragen (z. B. 8:15), oder U für Urlaub, K für krank." sqref="Y21">
      <formula1>OR(ISNUMBER(Y21),UPPER(Y21)="U",UPPER(Y21)="K")</formula1>
    </dataValidation>
    <dataValidation type="custom" allowBlank="1" showErrorMessage="1" errorTitle="Arbeitszeit" error="Bitte die Stunden als hh:mm eintragen (z. B. 8:15), oder U für Urlaub, K für krank." sqref="Y22">
      <formula1>OR(ISNUMBER(Y22),UPPER(Y22)="U",UPPER(Y22)="K")</formula1>
    </dataValidation>
    <dataValidation type="custom" allowBlank="1" showErrorMessage="1" errorTitle="Arbeitszeit" error="Bitte die Stunden als hh:mm eintragen (z. B. 8:15), oder U für Urlaub, K für krank." sqref="Y23">
      <formula1>OR(ISNUMBER(Y23),UPPER(Y23)="U",UPPER(Y23)="K")</formula1>
    </dataValidation>
    <dataValidation type="custom" allowBlank="1" showErrorMessage="1" errorTitle="Arbeitszeit" error="Bitte die Stunden als hh:mm eintragen (z. B. 8:15), oder U für Urlaub, K für krank." sqref="Y24">
      <formula1>OR(ISNUMBER(Y24),UPPER(Y24)="U",UPPER(Y24)="K")</formula1>
    </dataValidation>
    <dataValidation type="custom" allowBlank="1" showErrorMessage="1" errorTitle="Arbeitszeit" error="Bitte die Stunden als hh:mm eintragen (z. B. 8:15), oder U für Urlaub, K für krank." sqref="Y25">
      <formula1>OR(ISNUMBER(Y25),UPPER(Y25)="U",UPPER(Y25)="K")</formula1>
    </dataValidation>
    <dataValidation type="custom" allowBlank="1" showErrorMessage="1" errorTitle="Arbeitszeit" error="Bitte die Stunden als hh:mm eintragen (z. B. 8:15), oder U für Urlaub, K für krank." sqref="Y6">
      <formula1>OR(ISNUMBER(Y6),UPPER(Y6)="U",UPPER(Y6)="K")</formula1>
    </dataValidation>
    <dataValidation type="custom" allowBlank="1" showErrorMessage="1" errorTitle="Arbeitszeit" error="Bitte die Stunden als hh:mm eintragen (z. B. 8:15), oder U für Urlaub, K für krank." sqref="Y7">
      <formula1>OR(ISNUMBER(Y7),UPPER(Y7)="U",UPPER(Y7)="K")</formula1>
    </dataValidation>
    <dataValidation type="custom" allowBlank="1" showErrorMessage="1" errorTitle="Arbeitszeit" error="Bitte die Stunden als hh:mm eintragen (z. B. 8:15), oder U für Urlaub, K für krank." sqref="Y8">
      <formula1>OR(ISNUMBER(Y8),UPPER(Y8)="U",UPPER(Y8)="K")</formula1>
    </dataValidation>
    <dataValidation type="custom" allowBlank="1" showErrorMessage="1" errorTitle="Arbeitszeit" error="Bitte die Stunden als hh:mm eintragen (z. B. 8:15), oder U für Urlaub, K für krank." sqref="Y9">
      <formula1>OR(ISNUMBER(Y9),UPPER(Y9)="U",UPPER(Y9)="K")</formula1>
    </dataValidation>
    <dataValidation type="custom" allowBlank="1" showErrorMessage="1" errorTitle="Arbeitszeit" error="Bitte die Stunden als hh:mm eintragen (z. B. 8:15), oder U für Urlaub, K für krank." sqref="Z10">
      <formula1>OR(ISNUMBER(Z10),UPPER(Z10)="U",UPPER(Z10)="K")</formula1>
    </dataValidation>
    <dataValidation type="custom" allowBlank="1" showErrorMessage="1" errorTitle="Arbeitszeit" error="Bitte die Stunden als hh:mm eintragen (z. B. 8:15), oder U für Urlaub, K für krank." sqref="Z11">
      <formula1>OR(ISNUMBER(Z11),UPPER(Z11)="U",UPPER(Z11)="K")</formula1>
    </dataValidation>
    <dataValidation type="custom" allowBlank="1" showErrorMessage="1" errorTitle="Arbeitszeit" error="Bitte die Stunden als hh:mm eintragen (z. B. 8:15), oder U für Urlaub, K für krank." sqref="Z12">
      <formula1>OR(ISNUMBER(Z12),UPPER(Z12)="U",UPPER(Z12)="K")</formula1>
    </dataValidation>
    <dataValidation type="custom" allowBlank="1" showErrorMessage="1" errorTitle="Arbeitszeit" error="Bitte die Stunden als hh:mm eintragen (z. B. 8:15), oder U für Urlaub, K für krank." sqref="Z13">
      <formula1>OR(ISNUMBER(Z13),UPPER(Z13)="U",UPPER(Z13)="K")</formula1>
    </dataValidation>
    <dataValidation type="custom" allowBlank="1" showErrorMessage="1" errorTitle="Arbeitszeit" error="Bitte die Stunden als hh:mm eintragen (z. B. 8:15), oder U für Urlaub, K für krank." sqref="Z14">
      <formula1>OR(ISNUMBER(Z14),UPPER(Z14)="U",UPPER(Z14)="K")</formula1>
    </dataValidation>
    <dataValidation type="custom" allowBlank="1" showErrorMessage="1" errorTitle="Arbeitszeit" error="Bitte die Stunden als hh:mm eintragen (z. B. 8:15), oder U für Urlaub, K für krank." sqref="Z15">
      <formula1>OR(ISNUMBER(Z15),UPPER(Z15)="U",UPPER(Z15)="K")</formula1>
    </dataValidation>
    <dataValidation type="custom" allowBlank="1" showErrorMessage="1" errorTitle="Arbeitszeit" error="Bitte die Stunden als hh:mm eintragen (z. B. 8:15), oder U für Urlaub, K für krank." sqref="Z16">
      <formula1>OR(ISNUMBER(Z16),UPPER(Z16)="U",UPPER(Z16)="K")</formula1>
    </dataValidation>
    <dataValidation type="custom" allowBlank="1" showErrorMessage="1" errorTitle="Arbeitszeit" error="Bitte die Stunden als hh:mm eintragen (z. B. 8:15), oder U für Urlaub, K für krank." sqref="Z17">
      <formula1>OR(ISNUMBER(Z17),UPPER(Z17)="U",UPPER(Z17)="K")</formula1>
    </dataValidation>
    <dataValidation type="custom" allowBlank="1" showErrorMessage="1" errorTitle="Arbeitszeit" error="Bitte die Stunden als hh:mm eintragen (z. B. 8:15), oder U für Urlaub, K für krank." sqref="Z18">
      <formula1>OR(ISNUMBER(Z18),UPPER(Z18)="U",UPPER(Z18)="K")</formula1>
    </dataValidation>
    <dataValidation type="custom" allowBlank="1" showErrorMessage="1" errorTitle="Arbeitszeit" error="Bitte die Stunden als hh:mm eintragen (z. B. 8:15), oder U für Urlaub, K für krank." sqref="Z19">
      <formula1>OR(ISNUMBER(Z19),UPPER(Z19)="U",UPPER(Z19)="K")</formula1>
    </dataValidation>
    <dataValidation type="custom" allowBlank="1" showErrorMessage="1" errorTitle="Arbeitszeit" error="Bitte die Stunden als hh:mm eintragen (z. B. 8:15), oder U für Urlaub, K für krank." sqref="Z20">
      <formula1>OR(ISNUMBER(Z20),UPPER(Z20)="U",UPPER(Z20)="K")</formula1>
    </dataValidation>
    <dataValidation type="custom" allowBlank="1" showErrorMessage="1" errorTitle="Arbeitszeit" error="Bitte die Stunden als hh:mm eintragen (z. B. 8:15), oder U für Urlaub, K für krank." sqref="Z21">
      <formula1>OR(ISNUMBER(Z21),UPPER(Z21)="U",UPPER(Z21)="K")</formula1>
    </dataValidation>
    <dataValidation type="custom" allowBlank="1" showErrorMessage="1" errorTitle="Arbeitszeit" error="Bitte die Stunden als hh:mm eintragen (z. B. 8:15), oder U für Urlaub, K für krank." sqref="Z22">
      <formula1>OR(ISNUMBER(Z22),UPPER(Z22)="U",UPPER(Z22)="K")</formula1>
    </dataValidation>
    <dataValidation type="custom" allowBlank="1" showErrorMessage="1" errorTitle="Arbeitszeit" error="Bitte die Stunden als hh:mm eintragen (z. B. 8:15), oder U für Urlaub, K für krank." sqref="Z23">
      <formula1>OR(ISNUMBER(Z23),UPPER(Z23)="U",UPPER(Z23)="K")</formula1>
    </dataValidation>
    <dataValidation type="custom" allowBlank="1" showErrorMessage="1" errorTitle="Arbeitszeit" error="Bitte die Stunden als hh:mm eintragen (z. B. 8:15), oder U für Urlaub, K für krank." sqref="Z24">
      <formula1>OR(ISNUMBER(Z24),UPPER(Z24)="U",UPPER(Z24)="K")</formula1>
    </dataValidation>
    <dataValidation type="custom" allowBlank="1" showErrorMessage="1" errorTitle="Arbeitszeit" error="Bitte die Stunden als hh:mm eintragen (z. B. 8:15), oder U für Urlaub, K für krank." sqref="Z25">
      <formula1>OR(ISNUMBER(Z25),UPPER(Z25)="U",UPPER(Z25)="K")</formula1>
    </dataValidation>
    <dataValidation type="custom" allowBlank="1" showErrorMessage="1" errorTitle="Arbeitszeit" error="Bitte die Stunden als hh:mm eintragen (z. B. 8:15), oder U für Urlaub, K für krank." sqref="Z6">
      <formula1>OR(ISNUMBER(Z6),UPPER(Z6)="U",UPPER(Z6)="K")</formula1>
    </dataValidation>
    <dataValidation type="custom" allowBlank="1" showErrorMessage="1" errorTitle="Arbeitszeit" error="Bitte die Stunden als hh:mm eintragen (z. B. 8:15), oder U für Urlaub, K für krank." sqref="Z7">
      <formula1>OR(ISNUMBER(Z7),UPPER(Z7)="U",UPPER(Z7)="K")</formula1>
    </dataValidation>
    <dataValidation type="custom" allowBlank="1" showErrorMessage="1" errorTitle="Arbeitszeit" error="Bitte die Stunden als hh:mm eintragen (z. B. 8:15), oder U für Urlaub, K für krank." sqref="Z8">
      <formula1>OR(ISNUMBER(Z8),UPPER(Z8)="U",UPPER(Z8)="K")</formula1>
    </dataValidation>
    <dataValidation type="custom" allowBlank="1" showErrorMessage="1" errorTitle="Arbeitszeit" error="Bitte die Stunden als hh:mm eintragen (z. B. 8:15), oder U für Urlaub, K für krank." sqref="Z9">
      <formula1>OR(ISNUMBER(Z9),UPPER(Z9)="U",UPPER(Z9)="K")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workbookViewId="0" showGridLines="0"/>
  </sheetViews>
  <sheetFormatPr defaultRowHeight="15" outlineLevelRow="0" outlineLevelCol="0" x14ac:dyDescent="55"/>
  <cols>
    <col min="1" max="1" width="20" customWidth="1"/>
    <col min="2" max="13" width="8" customWidth="1"/>
  </cols>
  <sheetData>
    <row r="1" spans="1:1" x14ac:dyDescent="0.25">
      <c r="A1" s="5">
        <f>"Jahresübersicht "&amp;Jahr&amp;IF(Firma="",""," · "&amp;Firma)</f>
      </c>
    </row>
    <row r="2" spans="1:1" x14ac:dyDescent="0.25">
      <c r="A2" s="7" t="s">
        <v>39</v>
      </c>
    </row>
    <row r="4" spans="1:18" x14ac:dyDescent="0.25">
      <c r="A4" s="9" t="s">
        <v>29</v>
      </c>
      <c r="B4" s="9" t="s">
        <v>40</v>
      </c>
      <c r="C4" s="9" t="s">
        <v>41</v>
      </c>
      <c r="D4" s="9" t="s">
        <v>42</v>
      </c>
      <c r="E4" s="9" t="s">
        <v>43</v>
      </c>
      <c r="F4" s="9" t="s">
        <v>44</v>
      </c>
      <c r="G4" s="9" t="s">
        <v>45</v>
      </c>
      <c r="H4" s="9" t="s">
        <v>46</v>
      </c>
      <c r="I4" s="9" t="s">
        <v>47</v>
      </c>
      <c r="J4" s="9" t="s">
        <v>48</v>
      </c>
      <c r="K4" s="9" t="s">
        <v>49</v>
      </c>
      <c r="L4" s="9" t="s">
        <v>50</v>
      </c>
      <c r="M4" s="9" t="s">
        <v>51</v>
      </c>
      <c r="N4" s="9" t="s">
        <v>30</v>
      </c>
      <c r="O4" s="9" t="s">
        <v>31</v>
      </c>
      <c r="P4" s="9" t="s">
        <v>33</v>
      </c>
      <c r="Q4" s="9" t="s">
        <v>34</v>
      </c>
      <c r="R4" s="9" t="s">
        <v>35</v>
      </c>
    </row>
    <row r="5" spans="1:18" x14ac:dyDescent="0.25">
      <c r="A5" s="21">
        <f>IF(INDEX(TeamName,1)="","",INDEX(TeamName,1))</f>
      </c>
      <c r="B5" s="18">
        <f>IF($A5="","",'Januar'!AI6)</f>
      </c>
      <c r="C5" s="18">
        <f>IF($A5="","",'Februar'!AI6)</f>
      </c>
      <c r="D5" s="18">
        <f>IF($A5="","",'März'!AI6)</f>
      </c>
      <c r="E5" s="18">
        <f>IF($A5="","",'April'!AI6)</f>
      </c>
      <c r="F5" s="18">
        <f>IF($A5="","",'Mai'!AI6)</f>
      </c>
      <c r="G5" s="18">
        <f>IF($A5="","",'Juni'!AI6)</f>
      </c>
      <c r="H5" s="18">
        <f>IF($A5="","",'Juli'!AI6)</f>
      </c>
      <c r="I5" s="18">
        <f>IF($A5="","",'August'!AI6)</f>
      </c>
      <c r="J5" s="18">
        <f>IF($A5="","",'September'!AI6)</f>
      </c>
      <c r="K5" s="18">
        <f>IF($A5="","",'Oktober'!AI6)</f>
      </c>
      <c r="L5" s="18">
        <f>IF($A5="","",'November'!AI6)</f>
      </c>
      <c r="M5" s="18">
        <f>IF($A5="","",'Dezember'!AI6)</f>
      </c>
      <c r="N5" s="17">
        <f>IF($A5="","",ROUND(SUM('Januar'!AG6,'Februar'!AG6,'März'!AG6,'April'!AG6,'Mai'!AG6,'Juni'!AG6,'Juli'!AG6,'August'!AG6,'September'!AG6,'Oktober'!AG6,'November'!AG6,'Dezember'!AG6)*1440,0)/1440)</f>
      </c>
      <c r="O5" s="17">
        <f>IF($A5="","",ROUND(SUM('Januar'!AH6,'Februar'!AH6,'März'!AH6,'April'!AH6,'Mai'!AH6,'Juni'!AH6,'Juli'!AH6,'August'!AH6,'September'!AH6,'Oktober'!AH6,'November'!AH6,'Dezember'!AH6)*1440,0)/1440)</f>
      </c>
      <c r="P5" s="18">
        <f>IF($A5="","",IF('Dezember'!AR6&lt;0,"-","+")&amp;TEXT(ABS('Dezember'!AR6),"[h]:mm"))</f>
      </c>
      <c r="Q5" s="18">
        <f>IF($A5="","",SUM('Januar'!AP6,'Februar'!AP6,'März'!AP6,'April'!AP6,'Mai'!AP6,'Juni'!AP6,'Juli'!AP6,'August'!AP6,'September'!AP6,'Oktober'!AP6,'November'!AP6,'Dezember'!AP6))</f>
      </c>
      <c r="R5" s="18">
        <f>IF($A5="","",SUM('Januar'!AQ6,'Februar'!AQ6,'März'!AQ6,'April'!AQ6,'Mai'!AQ6,'Juni'!AQ6,'Juli'!AQ6,'August'!AQ6,'September'!AQ6,'Oktober'!AQ6,'November'!AQ6,'Dezember'!AQ6))</f>
      </c>
    </row>
    <row r="6" spans="1:18" x14ac:dyDescent="0.25">
      <c r="A6" s="21">
        <f>IF(INDEX(TeamName,2)="","",INDEX(TeamName,2))</f>
      </c>
      <c r="B6" s="18">
        <f>IF($A6="","",'Januar'!AI7)</f>
      </c>
      <c r="C6" s="18">
        <f>IF($A6="","",'Februar'!AI7)</f>
      </c>
      <c r="D6" s="18">
        <f>IF($A6="","",'März'!AI7)</f>
      </c>
      <c r="E6" s="18">
        <f>IF($A6="","",'April'!AI7)</f>
      </c>
      <c r="F6" s="18">
        <f>IF($A6="","",'Mai'!AI7)</f>
      </c>
      <c r="G6" s="18">
        <f>IF($A6="","",'Juni'!AI7)</f>
      </c>
      <c r="H6" s="18">
        <f>IF($A6="","",'Juli'!AI7)</f>
      </c>
      <c r="I6" s="18">
        <f>IF($A6="","",'August'!AI7)</f>
      </c>
      <c r="J6" s="18">
        <f>IF($A6="","",'September'!AI7)</f>
      </c>
      <c r="K6" s="18">
        <f>IF($A6="","",'Oktober'!AI7)</f>
      </c>
      <c r="L6" s="18">
        <f>IF($A6="","",'November'!AI7)</f>
      </c>
      <c r="M6" s="18">
        <f>IF($A6="","",'Dezember'!AI7)</f>
      </c>
      <c r="N6" s="17">
        <f>IF($A6="","",ROUND(SUM('Januar'!AG7,'Februar'!AG7,'März'!AG7,'April'!AG7,'Mai'!AG7,'Juni'!AG7,'Juli'!AG7,'August'!AG7,'September'!AG7,'Oktober'!AG7,'November'!AG7,'Dezember'!AG7)*1440,0)/1440)</f>
      </c>
      <c r="O6" s="17">
        <f>IF($A6="","",ROUND(SUM('Januar'!AH7,'Februar'!AH7,'März'!AH7,'April'!AH7,'Mai'!AH7,'Juni'!AH7,'Juli'!AH7,'August'!AH7,'September'!AH7,'Oktober'!AH7,'November'!AH7,'Dezember'!AH7)*1440,0)/1440)</f>
      </c>
      <c r="P6" s="18">
        <f>IF($A6="","",IF('Dezember'!AR7&lt;0,"-","+")&amp;TEXT(ABS('Dezember'!AR7),"[h]:mm"))</f>
      </c>
      <c r="Q6" s="18">
        <f>IF($A6="","",SUM('Januar'!AP7,'Februar'!AP7,'März'!AP7,'April'!AP7,'Mai'!AP7,'Juni'!AP7,'Juli'!AP7,'August'!AP7,'September'!AP7,'Oktober'!AP7,'November'!AP7,'Dezember'!AP7))</f>
      </c>
      <c r="R6" s="18">
        <f>IF($A6="","",SUM('Januar'!AQ7,'Februar'!AQ7,'März'!AQ7,'April'!AQ7,'Mai'!AQ7,'Juni'!AQ7,'Juli'!AQ7,'August'!AQ7,'September'!AQ7,'Oktober'!AQ7,'November'!AQ7,'Dezember'!AQ7))</f>
      </c>
    </row>
    <row r="7" spans="1:18" x14ac:dyDescent="0.25">
      <c r="A7" s="21">
        <f>IF(INDEX(TeamName,3)="","",INDEX(TeamName,3))</f>
      </c>
      <c r="B7" s="18">
        <f>IF($A7="","",'Januar'!AI8)</f>
      </c>
      <c r="C7" s="18">
        <f>IF($A7="","",'Februar'!AI8)</f>
      </c>
      <c r="D7" s="18">
        <f>IF($A7="","",'März'!AI8)</f>
      </c>
      <c r="E7" s="18">
        <f>IF($A7="","",'April'!AI8)</f>
      </c>
      <c r="F7" s="18">
        <f>IF($A7="","",'Mai'!AI8)</f>
      </c>
      <c r="G7" s="18">
        <f>IF($A7="","",'Juni'!AI8)</f>
      </c>
      <c r="H7" s="18">
        <f>IF($A7="","",'Juli'!AI8)</f>
      </c>
      <c r="I7" s="18">
        <f>IF($A7="","",'August'!AI8)</f>
      </c>
      <c r="J7" s="18">
        <f>IF($A7="","",'September'!AI8)</f>
      </c>
      <c r="K7" s="18">
        <f>IF($A7="","",'Oktober'!AI8)</f>
      </c>
      <c r="L7" s="18">
        <f>IF($A7="","",'November'!AI8)</f>
      </c>
      <c r="M7" s="18">
        <f>IF($A7="","",'Dezember'!AI8)</f>
      </c>
      <c r="N7" s="17">
        <f>IF($A7="","",ROUND(SUM('Januar'!AG8,'Februar'!AG8,'März'!AG8,'April'!AG8,'Mai'!AG8,'Juni'!AG8,'Juli'!AG8,'August'!AG8,'September'!AG8,'Oktober'!AG8,'November'!AG8,'Dezember'!AG8)*1440,0)/1440)</f>
      </c>
      <c r="O7" s="17">
        <f>IF($A7="","",ROUND(SUM('Januar'!AH8,'Februar'!AH8,'März'!AH8,'April'!AH8,'Mai'!AH8,'Juni'!AH8,'Juli'!AH8,'August'!AH8,'September'!AH8,'Oktober'!AH8,'November'!AH8,'Dezember'!AH8)*1440,0)/1440)</f>
      </c>
      <c r="P7" s="18">
        <f>IF($A7="","",IF('Dezember'!AR8&lt;0,"-","+")&amp;TEXT(ABS('Dezember'!AR8),"[h]:mm"))</f>
      </c>
      <c r="Q7" s="18">
        <f>IF($A7="","",SUM('Januar'!AP8,'Februar'!AP8,'März'!AP8,'April'!AP8,'Mai'!AP8,'Juni'!AP8,'Juli'!AP8,'August'!AP8,'September'!AP8,'Oktober'!AP8,'November'!AP8,'Dezember'!AP8))</f>
      </c>
      <c r="R7" s="18">
        <f>IF($A7="","",SUM('Januar'!AQ8,'Februar'!AQ8,'März'!AQ8,'April'!AQ8,'Mai'!AQ8,'Juni'!AQ8,'Juli'!AQ8,'August'!AQ8,'September'!AQ8,'Oktober'!AQ8,'November'!AQ8,'Dezember'!AQ8))</f>
      </c>
    </row>
    <row r="8" spans="1:18" x14ac:dyDescent="0.25">
      <c r="A8" s="21">
        <f>IF(INDEX(TeamName,4)="","",INDEX(TeamName,4))</f>
      </c>
      <c r="B8" s="18">
        <f>IF($A8="","",'Januar'!AI9)</f>
      </c>
      <c r="C8" s="18">
        <f>IF($A8="","",'Februar'!AI9)</f>
      </c>
      <c r="D8" s="18">
        <f>IF($A8="","",'März'!AI9)</f>
      </c>
      <c r="E8" s="18">
        <f>IF($A8="","",'April'!AI9)</f>
      </c>
      <c r="F8" s="18">
        <f>IF($A8="","",'Mai'!AI9)</f>
      </c>
      <c r="G8" s="18">
        <f>IF($A8="","",'Juni'!AI9)</f>
      </c>
      <c r="H8" s="18">
        <f>IF($A8="","",'Juli'!AI9)</f>
      </c>
      <c r="I8" s="18">
        <f>IF($A8="","",'August'!AI9)</f>
      </c>
      <c r="J8" s="18">
        <f>IF($A8="","",'September'!AI9)</f>
      </c>
      <c r="K8" s="18">
        <f>IF($A8="","",'Oktober'!AI9)</f>
      </c>
      <c r="L8" s="18">
        <f>IF($A8="","",'November'!AI9)</f>
      </c>
      <c r="M8" s="18">
        <f>IF($A8="","",'Dezember'!AI9)</f>
      </c>
      <c r="N8" s="17">
        <f>IF($A8="","",ROUND(SUM('Januar'!AG9,'Februar'!AG9,'März'!AG9,'April'!AG9,'Mai'!AG9,'Juni'!AG9,'Juli'!AG9,'August'!AG9,'September'!AG9,'Oktober'!AG9,'November'!AG9,'Dezember'!AG9)*1440,0)/1440)</f>
      </c>
      <c r="O8" s="17">
        <f>IF($A8="","",ROUND(SUM('Januar'!AH9,'Februar'!AH9,'März'!AH9,'April'!AH9,'Mai'!AH9,'Juni'!AH9,'Juli'!AH9,'August'!AH9,'September'!AH9,'Oktober'!AH9,'November'!AH9,'Dezember'!AH9)*1440,0)/1440)</f>
      </c>
      <c r="P8" s="18">
        <f>IF($A8="","",IF('Dezember'!AR9&lt;0,"-","+")&amp;TEXT(ABS('Dezember'!AR9),"[h]:mm"))</f>
      </c>
      <c r="Q8" s="18">
        <f>IF($A8="","",SUM('Januar'!AP9,'Februar'!AP9,'März'!AP9,'April'!AP9,'Mai'!AP9,'Juni'!AP9,'Juli'!AP9,'August'!AP9,'September'!AP9,'Oktober'!AP9,'November'!AP9,'Dezember'!AP9))</f>
      </c>
      <c r="R8" s="18">
        <f>IF($A8="","",SUM('Januar'!AQ9,'Februar'!AQ9,'März'!AQ9,'April'!AQ9,'Mai'!AQ9,'Juni'!AQ9,'Juli'!AQ9,'August'!AQ9,'September'!AQ9,'Oktober'!AQ9,'November'!AQ9,'Dezember'!AQ9))</f>
      </c>
    </row>
    <row r="9" spans="1:18" x14ac:dyDescent="0.25">
      <c r="A9" s="21">
        <f>IF(INDEX(TeamName,5)="","",INDEX(TeamName,5))</f>
      </c>
      <c r="B9" s="18">
        <f>IF($A9="","",'Januar'!AI10)</f>
      </c>
      <c r="C9" s="18">
        <f>IF($A9="","",'Februar'!AI10)</f>
      </c>
      <c r="D9" s="18">
        <f>IF($A9="","",'März'!AI10)</f>
      </c>
      <c r="E9" s="18">
        <f>IF($A9="","",'April'!AI10)</f>
      </c>
      <c r="F9" s="18">
        <f>IF($A9="","",'Mai'!AI10)</f>
      </c>
      <c r="G9" s="18">
        <f>IF($A9="","",'Juni'!AI10)</f>
      </c>
      <c r="H9" s="18">
        <f>IF($A9="","",'Juli'!AI10)</f>
      </c>
      <c r="I9" s="18">
        <f>IF($A9="","",'August'!AI10)</f>
      </c>
      <c r="J9" s="18">
        <f>IF($A9="","",'September'!AI10)</f>
      </c>
      <c r="K9" s="18">
        <f>IF($A9="","",'Oktober'!AI10)</f>
      </c>
      <c r="L9" s="18">
        <f>IF($A9="","",'November'!AI10)</f>
      </c>
      <c r="M9" s="18">
        <f>IF($A9="","",'Dezember'!AI10)</f>
      </c>
      <c r="N9" s="17">
        <f>IF($A9="","",ROUND(SUM('Januar'!AG10,'Februar'!AG10,'März'!AG10,'April'!AG10,'Mai'!AG10,'Juni'!AG10,'Juli'!AG10,'August'!AG10,'September'!AG10,'Oktober'!AG10,'November'!AG10,'Dezember'!AG10)*1440,0)/1440)</f>
      </c>
      <c r="O9" s="17">
        <f>IF($A9="","",ROUND(SUM('Januar'!AH10,'Februar'!AH10,'März'!AH10,'April'!AH10,'Mai'!AH10,'Juni'!AH10,'Juli'!AH10,'August'!AH10,'September'!AH10,'Oktober'!AH10,'November'!AH10,'Dezember'!AH10)*1440,0)/1440)</f>
      </c>
      <c r="P9" s="18">
        <f>IF($A9="","",IF('Dezember'!AR10&lt;0,"-","+")&amp;TEXT(ABS('Dezember'!AR10),"[h]:mm"))</f>
      </c>
      <c r="Q9" s="18">
        <f>IF($A9="","",SUM('Januar'!AP10,'Februar'!AP10,'März'!AP10,'April'!AP10,'Mai'!AP10,'Juni'!AP10,'Juli'!AP10,'August'!AP10,'September'!AP10,'Oktober'!AP10,'November'!AP10,'Dezember'!AP10))</f>
      </c>
      <c r="R9" s="18">
        <f>IF($A9="","",SUM('Januar'!AQ10,'Februar'!AQ10,'März'!AQ10,'April'!AQ10,'Mai'!AQ10,'Juni'!AQ10,'Juli'!AQ10,'August'!AQ10,'September'!AQ10,'Oktober'!AQ10,'November'!AQ10,'Dezember'!AQ10))</f>
      </c>
    </row>
    <row r="10" spans="1:18" x14ac:dyDescent="0.25">
      <c r="A10" s="21">
        <f>IF(INDEX(TeamName,6)="","",INDEX(TeamName,6))</f>
      </c>
      <c r="B10" s="18">
        <f>IF($A10="","",'Januar'!AI11)</f>
      </c>
      <c r="C10" s="18">
        <f>IF($A10="","",'Februar'!AI11)</f>
      </c>
      <c r="D10" s="18">
        <f>IF($A10="","",'März'!AI11)</f>
      </c>
      <c r="E10" s="18">
        <f>IF($A10="","",'April'!AI11)</f>
      </c>
      <c r="F10" s="18">
        <f>IF($A10="","",'Mai'!AI11)</f>
      </c>
      <c r="G10" s="18">
        <f>IF($A10="","",'Juni'!AI11)</f>
      </c>
      <c r="H10" s="18">
        <f>IF($A10="","",'Juli'!AI11)</f>
      </c>
      <c r="I10" s="18">
        <f>IF($A10="","",'August'!AI11)</f>
      </c>
      <c r="J10" s="18">
        <f>IF($A10="","",'September'!AI11)</f>
      </c>
      <c r="K10" s="18">
        <f>IF($A10="","",'Oktober'!AI11)</f>
      </c>
      <c r="L10" s="18">
        <f>IF($A10="","",'November'!AI11)</f>
      </c>
      <c r="M10" s="18">
        <f>IF($A10="","",'Dezember'!AI11)</f>
      </c>
      <c r="N10" s="17">
        <f>IF($A10="","",ROUND(SUM('Januar'!AG11,'Februar'!AG11,'März'!AG11,'April'!AG11,'Mai'!AG11,'Juni'!AG11,'Juli'!AG11,'August'!AG11,'September'!AG11,'Oktober'!AG11,'November'!AG11,'Dezember'!AG11)*1440,0)/1440)</f>
      </c>
      <c r="O10" s="17">
        <f>IF($A10="","",ROUND(SUM('Januar'!AH11,'Februar'!AH11,'März'!AH11,'April'!AH11,'Mai'!AH11,'Juni'!AH11,'Juli'!AH11,'August'!AH11,'September'!AH11,'Oktober'!AH11,'November'!AH11,'Dezember'!AH11)*1440,0)/1440)</f>
      </c>
      <c r="P10" s="18">
        <f>IF($A10="","",IF('Dezember'!AR11&lt;0,"-","+")&amp;TEXT(ABS('Dezember'!AR11),"[h]:mm"))</f>
      </c>
      <c r="Q10" s="18">
        <f>IF($A10="","",SUM('Januar'!AP11,'Februar'!AP11,'März'!AP11,'April'!AP11,'Mai'!AP11,'Juni'!AP11,'Juli'!AP11,'August'!AP11,'September'!AP11,'Oktober'!AP11,'November'!AP11,'Dezember'!AP11))</f>
      </c>
      <c r="R10" s="18">
        <f>IF($A10="","",SUM('Januar'!AQ11,'Februar'!AQ11,'März'!AQ11,'April'!AQ11,'Mai'!AQ11,'Juni'!AQ11,'Juli'!AQ11,'August'!AQ11,'September'!AQ11,'Oktober'!AQ11,'November'!AQ11,'Dezember'!AQ11))</f>
      </c>
    </row>
    <row r="11" spans="1:18" x14ac:dyDescent="0.25">
      <c r="A11" s="21">
        <f>IF(INDEX(TeamName,7)="","",INDEX(TeamName,7))</f>
      </c>
      <c r="B11" s="18">
        <f>IF($A11="","",'Januar'!AI12)</f>
      </c>
      <c r="C11" s="18">
        <f>IF($A11="","",'Februar'!AI12)</f>
      </c>
      <c r="D11" s="18">
        <f>IF($A11="","",'März'!AI12)</f>
      </c>
      <c r="E11" s="18">
        <f>IF($A11="","",'April'!AI12)</f>
      </c>
      <c r="F11" s="18">
        <f>IF($A11="","",'Mai'!AI12)</f>
      </c>
      <c r="G11" s="18">
        <f>IF($A11="","",'Juni'!AI12)</f>
      </c>
      <c r="H11" s="18">
        <f>IF($A11="","",'Juli'!AI12)</f>
      </c>
      <c r="I11" s="18">
        <f>IF($A11="","",'August'!AI12)</f>
      </c>
      <c r="J11" s="18">
        <f>IF($A11="","",'September'!AI12)</f>
      </c>
      <c r="K11" s="18">
        <f>IF($A11="","",'Oktober'!AI12)</f>
      </c>
      <c r="L11" s="18">
        <f>IF($A11="","",'November'!AI12)</f>
      </c>
      <c r="M11" s="18">
        <f>IF($A11="","",'Dezember'!AI12)</f>
      </c>
      <c r="N11" s="17">
        <f>IF($A11="","",ROUND(SUM('Januar'!AG12,'Februar'!AG12,'März'!AG12,'April'!AG12,'Mai'!AG12,'Juni'!AG12,'Juli'!AG12,'August'!AG12,'September'!AG12,'Oktober'!AG12,'November'!AG12,'Dezember'!AG12)*1440,0)/1440)</f>
      </c>
      <c r="O11" s="17">
        <f>IF($A11="","",ROUND(SUM('Januar'!AH12,'Februar'!AH12,'März'!AH12,'April'!AH12,'Mai'!AH12,'Juni'!AH12,'Juli'!AH12,'August'!AH12,'September'!AH12,'Oktober'!AH12,'November'!AH12,'Dezember'!AH12)*1440,0)/1440)</f>
      </c>
      <c r="P11" s="18">
        <f>IF($A11="","",IF('Dezember'!AR12&lt;0,"-","+")&amp;TEXT(ABS('Dezember'!AR12),"[h]:mm"))</f>
      </c>
      <c r="Q11" s="18">
        <f>IF($A11="","",SUM('Januar'!AP12,'Februar'!AP12,'März'!AP12,'April'!AP12,'Mai'!AP12,'Juni'!AP12,'Juli'!AP12,'August'!AP12,'September'!AP12,'Oktober'!AP12,'November'!AP12,'Dezember'!AP12))</f>
      </c>
      <c r="R11" s="18">
        <f>IF($A11="","",SUM('Januar'!AQ12,'Februar'!AQ12,'März'!AQ12,'April'!AQ12,'Mai'!AQ12,'Juni'!AQ12,'Juli'!AQ12,'August'!AQ12,'September'!AQ12,'Oktober'!AQ12,'November'!AQ12,'Dezember'!AQ12))</f>
      </c>
    </row>
    <row r="12" spans="1:18" x14ac:dyDescent="0.25">
      <c r="A12" s="21">
        <f>IF(INDEX(TeamName,8)="","",INDEX(TeamName,8))</f>
      </c>
      <c r="B12" s="18">
        <f>IF($A12="","",'Januar'!AI13)</f>
      </c>
      <c r="C12" s="18">
        <f>IF($A12="","",'Februar'!AI13)</f>
      </c>
      <c r="D12" s="18">
        <f>IF($A12="","",'März'!AI13)</f>
      </c>
      <c r="E12" s="18">
        <f>IF($A12="","",'April'!AI13)</f>
      </c>
      <c r="F12" s="18">
        <f>IF($A12="","",'Mai'!AI13)</f>
      </c>
      <c r="G12" s="18">
        <f>IF($A12="","",'Juni'!AI13)</f>
      </c>
      <c r="H12" s="18">
        <f>IF($A12="","",'Juli'!AI13)</f>
      </c>
      <c r="I12" s="18">
        <f>IF($A12="","",'August'!AI13)</f>
      </c>
      <c r="J12" s="18">
        <f>IF($A12="","",'September'!AI13)</f>
      </c>
      <c r="K12" s="18">
        <f>IF($A12="","",'Oktober'!AI13)</f>
      </c>
      <c r="L12" s="18">
        <f>IF($A12="","",'November'!AI13)</f>
      </c>
      <c r="M12" s="18">
        <f>IF($A12="","",'Dezember'!AI13)</f>
      </c>
      <c r="N12" s="17">
        <f>IF($A12="","",ROUND(SUM('Januar'!AG13,'Februar'!AG13,'März'!AG13,'April'!AG13,'Mai'!AG13,'Juni'!AG13,'Juli'!AG13,'August'!AG13,'September'!AG13,'Oktober'!AG13,'November'!AG13,'Dezember'!AG13)*1440,0)/1440)</f>
      </c>
      <c r="O12" s="17">
        <f>IF($A12="","",ROUND(SUM('Januar'!AH13,'Februar'!AH13,'März'!AH13,'April'!AH13,'Mai'!AH13,'Juni'!AH13,'Juli'!AH13,'August'!AH13,'September'!AH13,'Oktober'!AH13,'November'!AH13,'Dezember'!AH13)*1440,0)/1440)</f>
      </c>
      <c r="P12" s="18">
        <f>IF($A12="","",IF('Dezember'!AR13&lt;0,"-","+")&amp;TEXT(ABS('Dezember'!AR13),"[h]:mm"))</f>
      </c>
      <c r="Q12" s="18">
        <f>IF($A12="","",SUM('Januar'!AP13,'Februar'!AP13,'März'!AP13,'April'!AP13,'Mai'!AP13,'Juni'!AP13,'Juli'!AP13,'August'!AP13,'September'!AP13,'Oktober'!AP13,'November'!AP13,'Dezember'!AP13))</f>
      </c>
      <c r="R12" s="18">
        <f>IF($A12="","",SUM('Januar'!AQ13,'Februar'!AQ13,'März'!AQ13,'April'!AQ13,'Mai'!AQ13,'Juni'!AQ13,'Juli'!AQ13,'August'!AQ13,'September'!AQ13,'Oktober'!AQ13,'November'!AQ13,'Dezember'!AQ13))</f>
      </c>
    </row>
    <row r="13" spans="1:18" x14ac:dyDescent="0.25">
      <c r="A13" s="21">
        <f>IF(INDEX(TeamName,9)="","",INDEX(TeamName,9))</f>
      </c>
      <c r="B13" s="18">
        <f>IF($A13="","",'Januar'!AI14)</f>
      </c>
      <c r="C13" s="18">
        <f>IF($A13="","",'Februar'!AI14)</f>
      </c>
      <c r="D13" s="18">
        <f>IF($A13="","",'März'!AI14)</f>
      </c>
      <c r="E13" s="18">
        <f>IF($A13="","",'April'!AI14)</f>
      </c>
      <c r="F13" s="18">
        <f>IF($A13="","",'Mai'!AI14)</f>
      </c>
      <c r="G13" s="18">
        <f>IF($A13="","",'Juni'!AI14)</f>
      </c>
      <c r="H13" s="18">
        <f>IF($A13="","",'Juli'!AI14)</f>
      </c>
      <c r="I13" s="18">
        <f>IF($A13="","",'August'!AI14)</f>
      </c>
      <c r="J13" s="18">
        <f>IF($A13="","",'September'!AI14)</f>
      </c>
      <c r="K13" s="18">
        <f>IF($A13="","",'Oktober'!AI14)</f>
      </c>
      <c r="L13" s="18">
        <f>IF($A13="","",'November'!AI14)</f>
      </c>
      <c r="M13" s="18">
        <f>IF($A13="","",'Dezember'!AI14)</f>
      </c>
      <c r="N13" s="17">
        <f>IF($A13="","",ROUND(SUM('Januar'!AG14,'Februar'!AG14,'März'!AG14,'April'!AG14,'Mai'!AG14,'Juni'!AG14,'Juli'!AG14,'August'!AG14,'September'!AG14,'Oktober'!AG14,'November'!AG14,'Dezember'!AG14)*1440,0)/1440)</f>
      </c>
      <c r="O13" s="17">
        <f>IF($A13="","",ROUND(SUM('Januar'!AH14,'Februar'!AH14,'März'!AH14,'April'!AH14,'Mai'!AH14,'Juni'!AH14,'Juli'!AH14,'August'!AH14,'September'!AH14,'Oktober'!AH14,'November'!AH14,'Dezember'!AH14)*1440,0)/1440)</f>
      </c>
      <c r="P13" s="18">
        <f>IF($A13="","",IF('Dezember'!AR14&lt;0,"-","+")&amp;TEXT(ABS('Dezember'!AR14),"[h]:mm"))</f>
      </c>
      <c r="Q13" s="18">
        <f>IF($A13="","",SUM('Januar'!AP14,'Februar'!AP14,'März'!AP14,'April'!AP14,'Mai'!AP14,'Juni'!AP14,'Juli'!AP14,'August'!AP14,'September'!AP14,'Oktober'!AP14,'November'!AP14,'Dezember'!AP14))</f>
      </c>
      <c r="R13" s="18">
        <f>IF($A13="","",SUM('Januar'!AQ14,'Februar'!AQ14,'März'!AQ14,'April'!AQ14,'Mai'!AQ14,'Juni'!AQ14,'Juli'!AQ14,'August'!AQ14,'September'!AQ14,'Oktober'!AQ14,'November'!AQ14,'Dezember'!AQ14))</f>
      </c>
    </row>
    <row r="14" spans="1:18" x14ac:dyDescent="0.25">
      <c r="A14" s="21">
        <f>IF(INDEX(TeamName,10)="","",INDEX(TeamName,10))</f>
      </c>
      <c r="B14" s="18">
        <f>IF($A14="","",'Januar'!AI15)</f>
      </c>
      <c r="C14" s="18">
        <f>IF($A14="","",'Februar'!AI15)</f>
      </c>
      <c r="D14" s="18">
        <f>IF($A14="","",'März'!AI15)</f>
      </c>
      <c r="E14" s="18">
        <f>IF($A14="","",'April'!AI15)</f>
      </c>
      <c r="F14" s="18">
        <f>IF($A14="","",'Mai'!AI15)</f>
      </c>
      <c r="G14" s="18">
        <f>IF($A14="","",'Juni'!AI15)</f>
      </c>
      <c r="H14" s="18">
        <f>IF($A14="","",'Juli'!AI15)</f>
      </c>
      <c r="I14" s="18">
        <f>IF($A14="","",'August'!AI15)</f>
      </c>
      <c r="J14" s="18">
        <f>IF($A14="","",'September'!AI15)</f>
      </c>
      <c r="K14" s="18">
        <f>IF($A14="","",'Oktober'!AI15)</f>
      </c>
      <c r="L14" s="18">
        <f>IF($A14="","",'November'!AI15)</f>
      </c>
      <c r="M14" s="18">
        <f>IF($A14="","",'Dezember'!AI15)</f>
      </c>
      <c r="N14" s="17">
        <f>IF($A14="","",ROUND(SUM('Januar'!AG15,'Februar'!AG15,'März'!AG15,'April'!AG15,'Mai'!AG15,'Juni'!AG15,'Juli'!AG15,'August'!AG15,'September'!AG15,'Oktober'!AG15,'November'!AG15,'Dezember'!AG15)*1440,0)/1440)</f>
      </c>
      <c r="O14" s="17">
        <f>IF($A14="","",ROUND(SUM('Januar'!AH15,'Februar'!AH15,'März'!AH15,'April'!AH15,'Mai'!AH15,'Juni'!AH15,'Juli'!AH15,'August'!AH15,'September'!AH15,'Oktober'!AH15,'November'!AH15,'Dezember'!AH15)*1440,0)/1440)</f>
      </c>
      <c r="P14" s="18">
        <f>IF($A14="","",IF('Dezember'!AR15&lt;0,"-","+")&amp;TEXT(ABS('Dezember'!AR15),"[h]:mm"))</f>
      </c>
      <c r="Q14" s="18">
        <f>IF($A14="","",SUM('Januar'!AP15,'Februar'!AP15,'März'!AP15,'April'!AP15,'Mai'!AP15,'Juni'!AP15,'Juli'!AP15,'August'!AP15,'September'!AP15,'Oktober'!AP15,'November'!AP15,'Dezember'!AP15))</f>
      </c>
      <c r="R14" s="18">
        <f>IF($A14="","",SUM('Januar'!AQ15,'Februar'!AQ15,'März'!AQ15,'April'!AQ15,'Mai'!AQ15,'Juni'!AQ15,'Juli'!AQ15,'August'!AQ15,'September'!AQ15,'Oktober'!AQ15,'November'!AQ15,'Dezember'!AQ15))</f>
      </c>
    </row>
    <row r="15" spans="1:18" x14ac:dyDescent="0.25">
      <c r="A15" s="21">
        <f>IF(INDEX(TeamName,11)="","",INDEX(TeamName,11))</f>
      </c>
      <c r="B15" s="18">
        <f>IF($A15="","",'Januar'!AI16)</f>
      </c>
      <c r="C15" s="18">
        <f>IF($A15="","",'Februar'!AI16)</f>
      </c>
      <c r="D15" s="18">
        <f>IF($A15="","",'März'!AI16)</f>
      </c>
      <c r="E15" s="18">
        <f>IF($A15="","",'April'!AI16)</f>
      </c>
      <c r="F15" s="18">
        <f>IF($A15="","",'Mai'!AI16)</f>
      </c>
      <c r="G15" s="18">
        <f>IF($A15="","",'Juni'!AI16)</f>
      </c>
      <c r="H15" s="18">
        <f>IF($A15="","",'Juli'!AI16)</f>
      </c>
      <c r="I15" s="18">
        <f>IF($A15="","",'August'!AI16)</f>
      </c>
      <c r="J15" s="18">
        <f>IF($A15="","",'September'!AI16)</f>
      </c>
      <c r="K15" s="18">
        <f>IF($A15="","",'Oktober'!AI16)</f>
      </c>
      <c r="L15" s="18">
        <f>IF($A15="","",'November'!AI16)</f>
      </c>
      <c r="M15" s="18">
        <f>IF($A15="","",'Dezember'!AI16)</f>
      </c>
      <c r="N15" s="17">
        <f>IF($A15="","",ROUND(SUM('Januar'!AG16,'Februar'!AG16,'März'!AG16,'April'!AG16,'Mai'!AG16,'Juni'!AG16,'Juli'!AG16,'August'!AG16,'September'!AG16,'Oktober'!AG16,'November'!AG16,'Dezember'!AG16)*1440,0)/1440)</f>
      </c>
      <c r="O15" s="17">
        <f>IF($A15="","",ROUND(SUM('Januar'!AH16,'Februar'!AH16,'März'!AH16,'April'!AH16,'Mai'!AH16,'Juni'!AH16,'Juli'!AH16,'August'!AH16,'September'!AH16,'Oktober'!AH16,'November'!AH16,'Dezember'!AH16)*1440,0)/1440)</f>
      </c>
      <c r="P15" s="18">
        <f>IF($A15="","",IF('Dezember'!AR16&lt;0,"-","+")&amp;TEXT(ABS('Dezember'!AR16),"[h]:mm"))</f>
      </c>
      <c r="Q15" s="18">
        <f>IF($A15="","",SUM('Januar'!AP16,'Februar'!AP16,'März'!AP16,'April'!AP16,'Mai'!AP16,'Juni'!AP16,'Juli'!AP16,'August'!AP16,'September'!AP16,'Oktober'!AP16,'November'!AP16,'Dezember'!AP16))</f>
      </c>
      <c r="R15" s="18">
        <f>IF($A15="","",SUM('Januar'!AQ16,'Februar'!AQ16,'März'!AQ16,'April'!AQ16,'Mai'!AQ16,'Juni'!AQ16,'Juli'!AQ16,'August'!AQ16,'September'!AQ16,'Oktober'!AQ16,'November'!AQ16,'Dezember'!AQ16))</f>
      </c>
    </row>
    <row r="16" spans="1:18" x14ac:dyDescent="0.25">
      <c r="A16" s="21">
        <f>IF(INDEX(TeamName,12)="","",INDEX(TeamName,12))</f>
      </c>
      <c r="B16" s="18">
        <f>IF($A16="","",'Januar'!AI17)</f>
      </c>
      <c r="C16" s="18">
        <f>IF($A16="","",'Februar'!AI17)</f>
      </c>
      <c r="D16" s="18">
        <f>IF($A16="","",'März'!AI17)</f>
      </c>
      <c r="E16" s="18">
        <f>IF($A16="","",'April'!AI17)</f>
      </c>
      <c r="F16" s="18">
        <f>IF($A16="","",'Mai'!AI17)</f>
      </c>
      <c r="G16" s="18">
        <f>IF($A16="","",'Juni'!AI17)</f>
      </c>
      <c r="H16" s="18">
        <f>IF($A16="","",'Juli'!AI17)</f>
      </c>
      <c r="I16" s="18">
        <f>IF($A16="","",'August'!AI17)</f>
      </c>
      <c r="J16" s="18">
        <f>IF($A16="","",'September'!AI17)</f>
      </c>
      <c r="K16" s="18">
        <f>IF($A16="","",'Oktober'!AI17)</f>
      </c>
      <c r="L16" s="18">
        <f>IF($A16="","",'November'!AI17)</f>
      </c>
      <c r="M16" s="18">
        <f>IF($A16="","",'Dezember'!AI17)</f>
      </c>
      <c r="N16" s="17">
        <f>IF($A16="","",ROUND(SUM('Januar'!AG17,'Februar'!AG17,'März'!AG17,'April'!AG17,'Mai'!AG17,'Juni'!AG17,'Juli'!AG17,'August'!AG17,'September'!AG17,'Oktober'!AG17,'November'!AG17,'Dezember'!AG17)*1440,0)/1440)</f>
      </c>
      <c r="O16" s="17">
        <f>IF($A16="","",ROUND(SUM('Januar'!AH17,'Februar'!AH17,'März'!AH17,'April'!AH17,'Mai'!AH17,'Juni'!AH17,'Juli'!AH17,'August'!AH17,'September'!AH17,'Oktober'!AH17,'November'!AH17,'Dezember'!AH17)*1440,0)/1440)</f>
      </c>
      <c r="P16" s="18">
        <f>IF($A16="","",IF('Dezember'!AR17&lt;0,"-","+")&amp;TEXT(ABS('Dezember'!AR17),"[h]:mm"))</f>
      </c>
      <c r="Q16" s="18">
        <f>IF($A16="","",SUM('Januar'!AP17,'Februar'!AP17,'März'!AP17,'April'!AP17,'Mai'!AP17,'Juni'!AP17,'Juli'!AP17,'August'!AP17,'September'!AP17,'Oktober'!AP17,'November'!AP17,'Dezember'!AP17))</f>
      </c>
      <c r="R16" s="18">
        <f>IF($A16="","",SUM('Januar'!AQ17,'Februar'!AQ17,'März'!AQ17,'April'!AQ17,'Mai'!AQ17,'Juni'!AQ17,'Juli'!AQ17,'August'!AQ17,'September'!AQ17,'Oktober'!AQ17,'November'!AQ17,'Dezember'!AQ17))</f>
      </c>
    </row>
    <row r="17" spans="1:18" x14ac:dyDescent="0.25">
      <c r="A17" s="21">
        <f>IF(INDEX(TeamName,13)="","",INDEX(TeamName,13))</f>
      </c>
      <c r="B17" s="18">
        <f>IF($A17="","",'Januar'!AI18)</f>
      </c>
      <c r="C17" s="18">
        <f>IF($A17="","",'Februar'!AI18)</f>
      </c>
      <c r="D17" s="18">
        <f>IF($A17="","",'März'!AI18)</f>
      </c>
      <c r="E17" s="18">
        <f>IF($A17="","",'April'!AI18)</f>
      </c>
      <c r="F17" s="18">
        <f>IF($A17="","",'Mai'!AI18)</f>
      </c>
      <c r="G17" s="18">
        <f>IF($A17="","",'Juni'!AI18)</f>
      </c>
      <c r="H17" s="18">
        <f>IF($A17="","",'Juli'!AI18)</f>
      </c>
      <c r="I17" s="18">
        <f>IF($A17="","",'August'!AI18)</f>
      </c>
      <c r="J17" s="18">
        <f>IF($A17="","",'September'!AI18)</f>
      </c>
      <c r="K17" s="18">
        <f>IF($A17="","",'Oktober'!AI18)</f>
      </c>
      <c r="L17" s="18">
        <f>IF($A17="","",'November'!AI18)</f>
      </c>
      <c r="M17" s="18">
        <f>IF($A17="","",'Dezember'!AI18)</f>
      </c>
      <c r="N17" s="17">
        <f>IF($A17="","",ROUND(SUM('Januar'!AG18,'Februar'!AG18,'März'!AG18,'April'!AG18,'Mai'!AG18,'Juni'!AG18,'Juli'!AG18,'August'!AG18,'September'!AG18,'Oktober'!AG18,'November'!AG18,'Dezember'!AG18)*1440,0)/1440)</f>
      </c>
      <c r="O17" s="17">
        <f>IF($A17="","",ROUND(SUM('Januar'!AH18,'Februar'!AH18,'März'!AH18,'April'!AH18,'Mai'!AH18,'Juni'!AH18,'Juli'!AH18,'August'!AH18,'September'!AH18,'Oktober'!AH18,'November'!AH18,'Dezember'!AH18)*1440,0)/1440)</f>
      </c>
      <c r="P17" s="18">
        <f>IF($A17="","",IF('Dezember'!AR18&lt;0,"-","+")&amp;TEXT(ABS('Dezember'!AR18),"[h]:mm"))</f>
      </c>
      <c r="Q17" s="18">
        <f>IF($A17="","",SUM('Januar'!AP18,'Februar'!AP18,'März'!AP18,'April'!AP18,'Mai'!AP18,'Juni'!AP18,'Juli'!AP18,'August'!AP18,'September'!AP18,'Oktober'!AP18,'November'!AP18,'Dezember'!AP18))</f>
      </c>
      <c r="R17" s="18">
        <f>IF($A17="","",SUM('Januar'!AQ18,'Februar'!AQ18,'März'!AQ18,'April'!AQ18,'Mai'!AQ18,'Juni'!AQ18,'Juli'!AQ18,'August'!AQ18,'September'!AQ18,'Oktober'!AQ18,'November'!AQ18,'Dezember'!AQ18))</f>
      </c>
    </row>
    <row r="18" spans="1:18" x14ac:dyDescent="0.25">
      <c r="A18" s="21">
        <f>IF(INDEX(TeamName,14)="","",INDEX(TeamName,14))</f>
      </c>
      <c r="B18" s="18">
        <f>IF($A18="","",'Januar'!AI19)</f>
      </c>
      <c r="C18" s="18">
        <f>IF($A18="","",'Februar'!AI19)</f>
      </c>
      <c r="D18" s="18">
        <f>IF($A18="","",'März'!AI19)</f>
      </c>
      <c r="E18" s="18">
        <f>IF($A18="","",'April'!AI19)</f>
      </c>
      <c r="F18" s="18">
        <f>IF($A18="","",'Mai'!AI19)</f>
      </c>
      <c r="G18" s="18">
        <f>IF($A18="","",'Juni'!AI19)</f>
      </c>
      <c r="H18" s="18">
        <f>IF($A18="","",'Juli'!AI19)</f>
      </c>
      <c r="I18" s="18">
        <f>IF($A18="","",'August'!AI19)</f>
      </c>
      <c r="J18" s="18">
        <f>IF($A18="","",'September'!AI19)</f>
      </c>
      <c r="K18" s="18">
        <f>IF($A18="","",'Oktober'!AI19)</f>
      </c>
      <c r="L18" s="18">
        <f>IF($A18="","",'November'!AI19)</f>
      </c>
      <c r="M18" s="18">
        <f>IF($A18="","",'Dezember'!AI19)</f>
      </c>
      <c r="N18" s="17">
        <f>IF($A18="","",ROUND(SUM('Januar'!AG19,'Februar'!AG19,'März'!AG19,'April'!AG19,'Mai'!AG19,'Juni'!AG19,'Juli'!AG19,'August'!AG19,'September'!AG19,'Oktober'!AG19,'November'!AG19,'Dezember'!AG19)*1440,0)/1440)</f>
      </c>
      <c r="O18" s="17">
        <f>IF($A18="","",ROUND(SUM('Januar'!AH19,'Februar'!AH19,'März'!AH19,'April'!AH19,'Mai'!AH19,'Juni'!AH19,'Juli'!AH19,'August'!AH19,'September'!AH19,'Oktober'!AH19,'November'!AH19,'Dezember'!AH19)*1440,0)/1440)</f>
      </c>
      <c r="P18" s="18">
        <f>IF($A18="","",IF('Dezember'!AR19&lt;0,"-","+")&amp;TEXT(ABS('Dezember'!AR19),"[h]:mm"))</f>
      </c>
      <c r="Q18" s="18">
        <f>IF($A18="","",SUM('Januar'!AP19,'Februar'!AP19,'März'!AP19,'April'!AP19,'Mai'!AP19,'Juni'!AP19,'Juli'!AP19,'August'!AP19,'September'!AP19,'Oktober'!AP19,'November'!AP19,'Dezember'!AP19))</f>
      </c>
      <c r="R18" s="18">
        <f>IF($A18="","",SUM('Januar'!AQ19,'Februar'!AQ19,'März'!AQ19,'April'!AQ19,'Mai'!AQ19,'Juni'!AQ19,'Juli'!AQ19,'August'!AQ19,'September'!AQ19,'Oktober'!AQ19,'November'!AQ19,'Dezember'!AQ19))</f>
      </c>
    </row>
    <row r="19" spans="1:18" x14ac:dyDescent="0.25">
      <c r="A19" s="21">
        <f>IF(INDEX(TeamName,15)="","",INDEX(TeamName,15))</f>
      </c>
      <c r="B19" s="18">
        <f>IF($A19="","",'Januar'!AI20)</f>
      </c>
      <c r="C19" s="18">
        <f>IF($A19="","",'Februar'!AI20)</f>
      </c>
      <c r="D19" s="18">
        <f>IF($A19="","",'März'!AI20)</f>
      </c>
      <c r="E19" s="18">
        <f>IF($A19="","",'April'!AI20)</f>
      </c>
      <c r="F19" s="18">
        <f>IF($A19="","",'Mai'!AI20)</f>
      </c>
      <c r="G19" s="18">
        <f>IF($A19="","",'Juni'!AI20)</f>
      </c>
      <c r="H19" s="18">
        <f>IF($A19="","",'Juli'!AI20)</f>
      </c>
      <c r="I19" s="18">
        <f>IF($A19="","",'August'!AI20)</f>
      </c>
      <c r="J19" s="18">
        <f>IF($A19="","",'September'!AI20)</f>
      </c>
      <c r="K19" s="18">
        <f>IF($A19="","",'Oktober'!AI20)</f>
      </c>
      <c r="L19" s="18">
        <f>IF($A19="","",'November'!AI20)</f>
      </c>
      <c r="M19" s="18">
        <f>IF($A19="","",'Dezember'!AI20)</f>
      </c>
      <c r="N19" s="17">
        <f>IF($A19="","",ROUND(SUM('Januar'!AG20,'Februar'!AG20,'März'!AG20,'April'!AG20,'Mai'!AG20,'Juni'!AG20,'Juli'!AG20,'August'!AG20,'September'!AG20,'Oktober'!AG20,'November'!AG20,'Dezember'!AG20)*1440,0)/1440)</f>
      </c>
      <c r="O19" s="17">
        <f>IF($A19="","",ROUND(SUM('Januar'!AH20,'Februar'!AH20,'März'!AH20,'April'!AH20,'Mai'!AH20,'Juni'!AH20,'Juli'!AH20,'August'!AH20,'September'!AH20,'Oktober'!AH20,'November'!AH20,'Dezember'!AH20)*1440,0)/1440)</f>
      </c>
      <c r="P19" s="18">
        <f>IF($A19="","",IF('Dezember'!AR20&lt;0,"-","+")&amp;TEXT(ABS('Dezember'!AR20),"[h]:mm"))</f>
      </c>
      <c r="Q19" s="18">
        <f>IF($A19="","",SUM('Januar'!AP20,'Februar'!AP20,'März'!AP20,'April'!AP20,'Mai'!AP20,'Juni'!AP20,'Juli'!AP20,'August'!AP20,'September'!AP20,'Oktober'!AP20,'November'!AP20,'Dezember'!AP20))</f>
      </c>
      <c r="R19" s="18">
        <f>IF($A19="","",SUM('Januar'!AQ20,'Februar'!AQ20,'März'!AQ20,'April'!AQ20,'Mai'!AQ20,'Juni'!AQ20,'Juli'!AQ20,'August'!AQ20,'September'!AQ20,'Oktober'!AQ20,'November'!AQ20,'Dezember'!AQ20))</f>
      </c>
    </row>
    <row r="20" spans="1:18" x14ac:dyDescent="0.25">
      <c r="A20" s="21">
        <f>IF(INDEX(TeamName,16)="","",INDEX(TeamName,16))</f>
      </c>
      <c r="B20" s="18">
        <f>IF($A20="","",'Januar'!AI21)</f>
      </c>
      <c r="C20" s="18">
        <f>IF($A20="","",'Februar'!AI21)</f>
      </c>
      <c r="D20" s="18">
        <f>IF($A20="","",'März'!AI21)</f>
      </c>
      <c r="E20" s="18">
        <f>IF($A20="","",'April'!AI21)</f>
      </c>
      <c r="F20" s="18">
        <f>IF($A20="","",'Mai'!AI21)</f>
      </c>
      <c r="G20" s="18">
        <f>IF($A20="","",'Juni'!AI21)</f>
      </c>
      <c r="H20" s="18">
        <f>IF($A20="","",'Juli'!AI21)</f>
      </c>
      <c r="I20" s="18">
        <f>IF($A20="","",'August'!AI21)</f>
      </c>
      <c r="J20" s="18">
        <f>IF($A20="","",'September'!AI21)</f>
      </c>
      <c r="K20" s="18">
        <f>IF($A20="","",'Oktober'!AI21)</f>
      </c>
      <c r="L20" s="18">
        <f>IF($A20="","",'November'!AI21)</f>
      </c>
      <c r="M20" s="18">
        <f>IF($A20="","",'Dezember'!AI21)</f>
      </c>
      <c r="N20" s="17">
        <f>IF($A20="","",ROUND(SUM('Januar'!AG21,'Februar'!AG21,'März'!AG21,'April'!AG21,'Mai'!AG21,'Juni'!AG21,'Juli'!AG21,'August'!AG21,'September'!AG21,'Oktober'!AG21,'November'!AG21,'Dezember'!AG21)*1440,0)/1440)</f>
      </c>
      <c r="O20" s="17">
        <f>IF($A20="","",ROUND(SUM('Januar'!AH21,'Februar'!AH21,'März'!AH21,'April'!AH21,'Mai'!AH21,'Juni'!AH21,'Juli'!AH21,'August'!AH21,'September'!AH21,'Oktober'!AH21,'November'!AH21,'Dezember'!AH21)*1440,0)/1440)</f>
      </c>
      <c r="P20" s="18">
        <f>IF($A20="","",IF('Dezember'!AR21&lt;0,"-","+")&amp;TEXT(ABS('Dezember'!AR21),"[h]:mm"))</f>
      </c>
      <c r="Q20" s="18">
        <f>IF($A20="","",SUM('Januar'!AP21,'Februar'!AP21,'März'!AP21,'April'!AP21,'Mai'!AP21,'Juni'!AP21,'Juli'!AP21,'August'!AP21,'September'!AP21,'Oktober'!AP21,'November'!AP21,'Dezember'!AP21))</f>
      </c>
      <c r="R20" s="18">
        <f>IF($A20="","",SUM('Januar'!AQ21,'Februar'!AQ21,'März'!AQ21,'April'!AQ21,'Mai'!AQ21,'Juni'!AQ21,'Juli'!AQ21,'August'!AQ21,'September'!AQ21,'Oktober'!AQ21,'November'!AQ21,'Dezember'!AQ21))</f>
      </c>
    </row>
    <row r="21" spans="1:18" x14ac:dyDescent="0.25">
      <c r="A21" s="21">
        <f>IF(INDEX(TeamName,17)="","",INDEX(TeamName,17))</f>
      </c>
      <c r="B21" s="18">
        <f>IF($A21="","",'Januar'!AI22)</f>
      </c>
      <c r="C21" s="18">
        <f>IF($A21="","",'Februar'!AI22)</f>
      </c>
      <c r="D21" s="18">
        <f>IF($A21="","",'März'!AI22)</f>
      </c>
      <c r="E21" s="18">
        <f>IF($A21="","",'April'!AI22)</f>
      </c>
      <c r="F21" s="18">
        <f>IF($A21="","",'Mai'!AI22)</f>
      </c>
      <c r="G21" s="18">
        <f>IF($A21="","",'Juni'!AI22)</f>
      </c>
      <c r="H21" s="18">
        <f>IF($A21="","",'Juli'!AI22)</f>
      </c>
      <c r="I21" s="18">
        <f>IF($A21="","",'August'!AI22)</f>
      </c>
      <c r="J21" s="18">
        <f>IF($A21="","",'September'!AI22)</f>
      </c>
      <c r="K21" s="18">
        <f>IF($A21="","",'Oktober'!AI22)</f>
      </c>
      <c r="L21" s="18">
        <f>IF($A21="","",'November'!AI22)</f>
      </c>
      <c r="M21" s="18">
        <f>IF($A21="","",'Dezember'!AI22)</f>
      </c>
      <c r="N21" s="17">
        <f>IF($A21="","",ROUND(SUM('Januar'!AG22,'Februar'!AG22,'März'!AG22,'April'!AG22,'Mai'!AG22,'Juni'!AG22,'Juli'!AG22,'August'!AG22,'September'!AG22,'Oktober'!AG22,'November'!AG22,'Dezember'!AG22)*1440,0)/1440)</f>
      </c>
      <c r="O21" s="17">
        <f>IF($A21="","",ROUND(SUM('Januar'!AH22,'Februar'!AH22,'März'!AH22,'April'!AH22,'Mai'!AH22,'Juni'!AH22,'Juli'!AH22,'August'!AH22,'September'!AH22,'Oktober'!AH22,'November'!AH22,'Dezember'!AH22)*1440,0)/1440)</f>
      </c>
      <c r="P21" s="18">
        <f>IF($A21="","",IF('Dezember'!AR22&lt;0,"-","+")&amp;TEXT(ABS('Dezember'!AR22),"[h]:mm"))</f>
      </c>
      <c r="Q21" s="18">
        <f>IF($A21="","",SUM('Januar'!AP22,'Februar'!AP22,'März'!AP22,'April'!AP22,'Mai'!AP22,'Juni'!AP22,'Juli'!AP22,'August'!AP22,'September'!AP22,'Oktober'!AP22,'November'!AP22,'Dezember'!AP22))</f>
      </c>
      <c r="R21" s="18">
        <f>IF($A21="","",SUM('Januar'!AQ22,'Februar'!AQ22,'März'!AQ22,'April'!AQ22,'Mai'!AQ22,'Juni'!AQ22,'Juli'!AQ22,'August'!AQ22,'September'!AQ22,'Oktober'!AQ22,'November'!AQ22,'Dezember'!AQ22))</f>
      </c>
    </row>
    <row r="22" spans="1:18" x14ac:dyDescent="0.25">
      <c r="A22" s="21">
        <f>IF(INDEX(TeamName,18)="","",INDEX(TeamName,18))</f>
      </c>
      <c r="B22" s="18">
        <f>IF($A22="","",'Januar'!AI23)</f>
      </c>
      <c r="C22" s="18">
        <f>IF($A22="","",'Februar'!AI23)</f>
      </c>
      <c r="D22" s="18">
        <f>IF($A22="","",'März'!AI23)</f>
      </c>
      <c r="E22" s="18">
        <f>IF($A22="","",'April'!AI23)</f>
      </c>
      <c r="F22" s="18">
        <f>IF($A22="","",'Mai'!AI23)</f>
      </c>
      <c r="G22" s="18">
        <f>IF($A22="","",'Juni'!AI23)</f>
      </c>
      <c r="H22" s="18">
        <f>IF($A22="","",'Juli'!AI23)</f>
      </c>
      <c r="I22" s="18">
        <f>IF($A22="","",'August'!AI23)</f>
      </c>
      <c r="J22" s="18">
        <f>IF($A22="","",'September'!AI23)</f>
      </c>
      <c r="K22" s="18">
        <f>IF($A22="","",'Oktober'!AI23)</f>
      </c>
      <c r="L22" s="18">
        <f>IF($A22="","",'November'!AI23)</f>
      </c>
      <c r="M22" s="18">
        <f>IF($A22="","",'Dezember'!AI23)</f>
      </c>
      <c r="N22" s="17">
        <f>IF($A22="","",ROUND(SUM('Januar'!AG23,'Februar'!AG23,'März'!AG23,'April'!AG23,'Mai'!AG23,'Juni'!AG23,'Juli'!AG23,'August'!AG23,'September'!AG23,'Oktober'!AG23,'November'!AG23,'Dezember'!AG23)*1440,0)/1440)</f>
      </c>
      <c r="O22" s="17">
        <f>IF($A22="","",ROUND(SUM('Januar'!AH23,'Februar'!AH23,'März'!AH23,'April'!AH23,'Mai'!AH23,'Juni'!AH23,'Juli'!AH23,'August'!AH23,'September'!AH23,'Oktober'!AH23,'November'!AH23,'Dezember'!AH23)*1440,0)/1440)</f>
      </c>
      <c r="P22" s="18">
        <f>IF($A22="","",IF('Dezember'!AR23&lt;0,"-","+")&amp;TEXT(ABS('Dezember'!AR23),"[h]:mm"))</f>
      </c>
      <c r="Q22" s="18">
        <f>IF($A22="","",SUM('Januar'!AP23,'Februar'!AP23,'März'!AP23,'April'!AP23,'Mai'!AP23,'Juni'!AP23,'Juli'!AP23,'August'!AP23,'September'!AP23,'Oktober'!AP23,'November'!AP23,'Dezember'!AP23))</f>
      </c>
      <c r="R22" s="18">
        <f>IF($A22="","",SUM('Januar'!AQ23,'Februar'!AQ23,'März'!AQ23,'April'!AQ23,'Mai'!AQ23,'Juni'!AQ23,'Juli'!AQ23,'August'!AQ23,'September'!AQ23,'Oktober'!AQ23,'November'!AQ23,'Dezember'!AQ23))</f>
      </c>
    </row>
    <row r="23" spans="1:18" x14ac:dyDescent="0.25">
      <c r="A23" s="21">
        <f>IF(INDEX(TeamName,19)="","",INDEX(TeamName,19))</f>
      </c>
      <c r="B23" s="18">
        <f>IF($A23="","",'Januar'!AI24)</f>
      </c>
      <c r="C23" s="18">
        <f>IF($A23="","",'Februar'!AI24)</f>
      </c>
      <c r="D23" s="18">
        <f>IF($A23="","",'März'!AI24)</f>
      </c>
      <c r="E23" s="18">
        <f>IF($A23="","",'April'!AI24)</f>
      </c>
      <c r="F23" s="18">
        <f>IF($A23="","",'Mai'!AI24)</f>
      </c>
      <c r="G23" s="18">
        <f>IF($A23="","",'Juni'!AI24)</f>
      </c>
      <c r="H23" s="18">
        <f>IF($A23="","",'Juli'!AI24)</f>
      </c>
      <c r="I23" s="18">
        <f>IF($A23="","",'August'!AI24)</f>
      </c>
      <c r="J23" s="18">
        <f>IF($A23="","",'September'!AI24)</f>
      </c>
      <c r="K23" s="18">
        <f>IF($A23="","",'Oktober'!AI24)</f>
      </c>
      <c r="L23" s="18">
        <f>IF($A23="","",'November'!AI24)</f>
      </c>
      <c r="M23" s="18">
        <f>IF($A23="","",'Dezember'!AI24)</f>
      </c>
      <c r="N23" s="17">
        <f>IF($A23="","",ROUND(SUM('Januar'!AG24,'Februar'!AG24,'März'!AG24,'April'!AG24,'Mai'!AG24,'Juni'!AG24,'Juli'!AG24,'August'!AG24,'September'!AG24,'Oktober'!AG24,'November'!AG24,'Dezember'!AG24)*1440,0)/1440)</f>
      </c>
      <c r="O23" s="17">
        <f>IF($A23="","",ROUND(SUM('Januar'!AH24,'Februar'!AH24,'März'!AH24,'April'!AH24,'Mai'!AH24,'Juni'!AH24,'Juli'!AH24,'August'!AH24,'September'!AH24,'Oktober'!AH24,'November'!AH24,'Dezember'!AH24)*1440,0)/1440)</f>
      </c>
      <c r="P23" s="18">
        <f>IF($A23="","",IF('Dezember'!AR24&lt;0,"-","+")&amp;TEXT(ABS('Dezember'!AR24),"[h]:mm"))</f>
      </c>
      <c r="Q23" s="18">
        <f>IF($A23="","",SUM('Januar'!AP24,'Februar'!AP24,'März'!AP24,'April'!AP24,'Mai'!AP24,'Juni'!AP24,'Juli'!AP24,'August'!AP24,'September'!AP24,'Oktober'!AP24,'November'!AP24,'Dezember'!AP24))</f>
      </c>
      <c r="R23" s="18">
        <f>IF($A23="","",SUM('Januar'!AQ24,'Februar'!AQ24,'März'!AQ24,'April'!AQ24,'Mai'!AQ24,'Juni'!AQ24,'Juli'!AQ24,'August'!AQ24,'September'!AQ24,'Oktober'!AQ24,'November'!AQ24,'Dezember'!AQ24))</f>
      </c>
    </row>
    <row r="24" spans="1:18" x14ac:dyDescent="0.25">
      <c r="A24" s="21">
        <f>IF(INDEX(TeamName,20)="","",INDEX(TeamName,20))</f>
      </c>
      <c r="B24" s="18">
        <f>IF($A24="","",'Januar'!AI25)</f>
      </c>
      <c r="C24" s="18">
        <f>IF($A24="","",'Februar'!AI25)</f>
      </c>
      <c r="D24" s="18">
        <f>IF($A24="","",'März'!AI25)</f>
      </c>
      <c r="E24" s="18">
        <f>IF($A24="","",'April'!AI25)</f>
      </c>
      <c r="F24" s="18">
        <f>IF($A24="","",'Mai'!AI25)</f>
      </c>
      <c r="G24" s="18">
        <f>IF($A24="","",'Juni'!AI25)</f>
      </c>
      <c r="H24" s="18">
        <f>IF($A24="","",'Juli'!AI25)</f>
      </c>
      <c r="I24" s="18">
        <f>IF($A24="","",'August'!AI25)</f>
      </c>
      <c r="J24" s="18">
        <f>IF($A24="","",'September'!AI25)</f>
      </c>
      <c r="K24" s="18">
        <f>IF($A24="","",'Oktober'!AI25)</f>
      </c>
      <c r="L24" s="18">
        <f>IF($A24="","",'November'!AI25)</f>
      </c>
      <c r="M24" s="18">
        <f>IF($A24="","",'Dezember'!AI25)</f>
      </c>
      <c r="N24" s="17">
        <f>IF($A24="","",ROUND(SUM('Januar'!AG25,'Februar'!AG25,'März'!AG25,'April'!AG25,'Mai'!AG25,'Juni'!AG25,'Juli'!AG25,'August'!AG25,'September'!AG25,'Oktober'!AG25,'November'!AG25,'Dezember'!AG25)*1440,0)/1440)</f>
      </c>
      <c r="O24" s="17">
        <f>IF($A24="","",ROUND(SUM('Januar'!AH25,'Februar'!AH25,'März'!AH25,'April'!AH25,'Mai'!AH25,'Juni'!AH25,'Juli'!AH25,'August'!AH25,'September'!AH25,'Oktober'!AH25,'November'!AH25,'Dezember'!AH25)*1440,0)/1440)</f>
      </c>
      <c r="P24" s="18">
        <f>IF($A24="","",IF('Dezember'!AR25&lt;0,"-","+")&amp;TEXT(ABS('Dezember'!AR25),"[h]:mm"))</f>
      </c>
      <c r="Q24" s="18">
        <f>IF($A24="","",SUM('Januar'!AP25,'Februar'!AP25,'März'!AP25,'April'!AP25,'Mai'!AP25,'Juni'!AP25,'Juli'!AP25,'August'!AP25,'September'!AP25,'Oktober'!AP25,'November'!AP25,'Dezember'!AP25))</f>
      </c>
      <c r="R24" s="18">
        <f>IF($A24="","",SUM('Januar'!AQ25,'Februar'!AQ25,'März'!AQ25,'April'!AQ25,'Mai'!AQ25,'Juni'!AQ25,'Juli'!AQ25,'August'!AQ25,'September'!AQ25,'Oktober'!AQ25,'November'!AQ25,'Dezember'!AQ25))</f>
      </c>
    </row>
  </sheetData>
  <sheetProtection sheet="1" formatCells="0" formatColumns="0" formatRows="0"/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5" customWidth="1"/>
    <col min="4" max="4" width="30" customWidth="1"/>
    <col min="6" max="6" width="11" customWidth="1"/>
    <col min="7" max="7" width="7" customWidth="1"/>
    <col min="8" max="8" width="62" customWidth="1"/>
    <col min="15" max="15" width="9" hidden="1" customWidth="1"/>
  </cols>
  <sheetData>
    <row r="1" spans="1:1" x14ac:dyDescent="0.25">
      <c r="A1" s="5">
        <f>"Feiertage "&amp;Jahr&amp;IF(Bundesland="",": Bundesland in den Einstellungen wählen",": "&amp;Bundesland)</f>
      </c>
    </row>
    <row r="2" spans="1:1" x14ac:dyDescent="0.25">
      <c r="A2" s="7" t="s">
        <v>52</v>
      </c>
    </row>
    <row r="3" spans="1:8" x14ac:dyDescent="0.25">
      <c r="A3" s="9" t="s">
        <v>53</v>
      </c>
      <c r="B3" s="9" t="s">
        <v>54</v>
      </c>
      <c r="C3" s="9" t="s">
        <v>55</v>
      </c>
      <c r="D3" s="9" t="s">
        <v>56</v>
      </c>
      <c r="E3" s="9" t="s">
        <v>57</v>
      </c>
      <c r="F3" s="9" t="s">
        <v>58</v>
      </c>
      <c r="G3" s="9" t="s">
        <v>59</v>
      </c>
      <c r="H3" s="9" t="s">
        <v>26</v>
      </c>
    </row>
    <row r="4" spans="1:15" x14ac:dyDescent="0.25">
      <c r="A4" s="21" t="s">
        <v>60</v>
      </c>
      <c r="B4" s="27">
        <f>DATE(Jahr,1,1)</f>
      </c>
      <c r="C4" s="21">
        <f>IF(ISNUMBER(B4),CHOOSE(WEEKDAY(B4,2),"Mo","Di","Mi","Do","Fr","Sa","So"),"")</f>
      </c>
      <c r="D4" s="21" t="s">
        <v>61</v>
      </c>
      <c r="E4" s="28">
        <f>1</f>
      </c>
      <c r="F4" s="6"/>
      <c r="G4" s="29">
        <f>IF(NOT(ISNUMBER(B4)),0,IF(F4="ja",1,IF(F4="nein",0,E4)))</f>
      </c>
      <c r="H4" s="7" t="s">
        <v>28</v>
      </c>
      <c r="I4" s="1"/>
      <c r="J4" s="1"/>
      <c r="K4" s="1"/>
      <c r="L4" s="1"/>
      <c r="M4" s="1"/>
      <c r="N4" s="1"/>
      <c r="O4" s="1">
        <f>IF(G4=1,B4,"")</f>
      </c>
    </row>
    <row r="5" spans="1:15" x14ac:dyDescent="0.25">
      <c r="A5" s="21" t="s">
        <v>62</v>
      </c>
      <c r="B5" s="27">
        <f>DATE(Jahr,1,6)</f>
      </c>
      <c r="C5" s="21">
        <f>IF(ISNUMBER(B5),CHOOSE(WEEKDAY(B5,2),"Mo","Di","Mi","Do","Fr","Sa","So"),"")</f>
      </c>
      <c r="D5" s="21" t="s">
        <v>63</v>
      </c>
      <c r="E5" s="28">
        <f>IF(Land="",0,IF(ISNUMBER(SEARCH(","&amp;Land&amp;",",",BW,BY,ST,")),1,0))</f>
      </c>
      <c r="F5" s="6"/>
      <c r="G5" s="29">
        <f>IF(NOT(ISNUMBER(B5)),0,IF(F5="ja",1,IF(F5="nein",0,E5)))</f>
      </c>
      <c r="H5" s="7" t="s">
        <v>28</v>
      </c>
      <c r="I5" s="1"/>
      <c r="J5" s="1"/>
      <c r="K5" s="1"/>
      <c r="L5" s="1"/>
      <c r="M5" s="1"/>
      <c r="N5" s="1"/>
      <c r="O5" s="1">
        <f>IF(G5=1,B5,"")</f>
      </c>
    </row>
    <row r="6" spans="1:15" x14ac:dyDescent="0.25">
      <c r="A6" s="21" t="s">
        <v>64</v>
      </c>
      <c r="B6" s="27">
        <f>DATE(Jahr,3,8)</f>
      </c>
      <c r="C6" s="21">
        <f>IF(ISNUMBER(B6),CHOOSE(WEEKDAY(B6,2),"Mo","Di","Mi","Do","Fr","Sa","So"),"")</f>
      </c>
      <c r="D6" s="21" t="s">
        <v>65</v>
      </c>
      <c r="E6" s="28">
        <f>IF(Land="",0,IF(ISNUMBER(SEARCH(","&amp;Land&amp;",",",BE,MV,")),1,0))</f>
      </c>
      <c r="F6" s="6"/>
      <c r="G6" s="29">
        <f>IF(NOT(ISNUMBER(B6)),0,IF(F6="ja",1,IF(F6="nein",0,E6)))</f>
      </c>
      <c r="H6" s="7" t="s">
        <v>28</v>
      </c>
      <c r="I6" s="1"/>
      <c r="J6" s="1"/>
      <c r="K6" s="1"/>
      <c r="L6" s="1"/>
      <c r="M6" s="1"/>
      <c r="N6" s="1"/>
      <c r="O6" s="1">
        <f>IF(G6=1,B6,"")</f>
      </c>
    </row>
    <row r="7" spans="1:15" x14ac:dyDescent="0.25">
      <c r="A7" s="21" t="s">
        <v>66</v>
      </c>
      <c r="B7" s="27">
        <f>Ostern-2</f>
      </c>
      <c r="C7" s="21">
        <f>IF(ISNUMBER(B7),CHOOSE(WEEKDAY(B7,2),"Mo","Di","Mi","Do","Fr","Sa","So"),"")</f>
      </c>
      <c r="D7" s="21" t="s">
        <v>61</v>
      </c>
      <c r="E7" s="28">
        <f>1</f>
      </c>
      <c r="F7" s="6"/>
      <c r="G7" s="29">
        <f>IF(NOT(ISNUMBER(B7)),0,IF(F7="ja",1,IF(F7="nein",0,E7)))</f>
      </c>
      <c r="H7" s="7" t="s">
        <v>28</v>
      </c>
      <c r="I7" s="1"/>
      <c r="J7" s="1"/>
      <c r="K7" s="1"/>
      <c r="L7" s="1"/>
      <c r="M7" s="1"/>
      <c r="N7" s="1"/>
      <c r="O7" s="1">
        <f>IF(G7=1,B7,"")</f>
      </c>
    </row>
    <row r="8" spans="1:15" x14ac:dyDescent="0.25">
      <c r="A8" s="21" t="s">
        <v>67</v>
      </c>
      <c r="B8" s="27">
        <f>Ostern</f>
      </c>
      <c r="C8" s="21">
        <f>IF(ISNUMBER(B8),CHOOSE(WEEKDAY(B8,2),"Mo","Di","Mi","Do","Fr","Sa","So"),"")</f>
      </c>
      <c r="D8" s="21" t="s">
        <v>68</v>
      </c>
      <c r="E8" s="28">
        <f>IF(Land="",0,IF(ISNUMBER(SEARCH(","&amp;Land&amp;",",",BB,")),1,0))</f>
      </c>
      <c r="F8" s="6"/>
      <c r="G8" s="29">
        <f>IF(NOT(ISNUMBER(B8)),0,IF(F8="ja",1,IF(F8="nein",0,E8)))</f>
      </c>
      <c r="H8" s="7" t="s">
        <v>28</v>
      </c>
      <c r="I8" s="1"/>
      <c r="J8" s="1"/>
      <c r="K8" s="1"/>
      <c r="L8" s="1"/>
      <c r="M8" s="1"/>
      <c r="N8" s="1"/>
      <c r="O8" s="1">
        <f>IF(G8=1,B8,"")</f>
      </c>
    </row>
    <row r="9" spans="1:15" x14ac:dyDescent="0.25">
      <c r="A9" s="21" t="s">
        <v>69</v>
      </c>
      <c r="B9" s="27">
        <f>Ostern+1</f>
      </c>
      <c r="C9" s="21">
        <f>IF(ISNUMBER(B9),CHOOSE(WEEKDAY(B9,2),"Mo","Di","Mi","Do","Fr","Sa","So"),"")</f>
      </c>
      <c r="D9" s="21" t="s">
        <v>61</v>
      </c>
      <c r="E9" s="28">
        <f>1</f>
      </c>
      <c r="F9" s="6"/>
      <c r="G9" s="29">
        <f>IF(NOT(ISNUMBER(B9)),0,IF(F9="ja",1,IF(F9="nein",0,E9)))</f>
      </c>
      <c r="H9" s="7" t="s">
        <v>28</v>
      </c>
      <c r="I9" s="1"/>
      <c r="J9" s="1"/>
      <c r="K9" s="1"/>
      <c r="L9" s="1"/>
      <c r="M9" s="1"/>
      <c r="N9" s="1"/>
      <c r="O9" s="1">
        <f>IF(G9=1,B9,"")</f>
      </c>
    </row>
    <row r="10" spans="1:15" x14ac:dyDescent="0.25">
      <c r="A10" s="21" t="s">
        <v>70</v>
      </c>
      <c r="B10" s="27">
        <f>DATE(Jahr,5,1)</f>
      </c>
      <c r="C10" s="21">
        <f>IF(ISNUMBER(B10),CHOOSE(WEEKDAY(B10,2),"Mo","Di","Mi","Do","Fr","Sa","So"),"")</f>
      </c>
      <c r="D10" s="21" t="s">
        <v>61</v>
      </c>
      <c r="E10" s="28">
        <f>1</f>
      </c>
      <c r="F10" s="6"/>
      <c r="G10" s="29">
        <f>IF(NOT(ISNUMBER(B10)),0,IF(F10="ja",1,IF(F10="nein",0,E10)))</f>
      </c>
      <c r="H10" s="7" t="s">
        <v>28</v>
      </c>
      <c r="I10" s="1"/>
      <c r="J10" s="1"/>
      <c r="K10" s="1"/>
      <c r="L10" s="1"/>
      <c r="M10" s="1"/>
      <c r="N10" s="1"/>
      <c r="O10" s="1">
        <f>IF(G10=1,B10,"")</f>
      </c>
    </row>
    <row r="11" spans="1:15" x14ac:dyDescent="0.25">
      <c r="A11" s="21" t="s">
        <v>71</v>
      </c>
      <c r="B11" s="27">
        <f>Ostern+39</f>
      </c>
      <c r="C11" s="21">
        <f>IF(ISNUMBER(B11),CHOOSE(WEEKDAY(B11,2),"Mo","Di","Mi","Do","Fr","Sa","So"),"")</f>
      </c>
      <c r="D11" s="21" t="s">
        <v>61</v>
      </c>
      <c r="E11" s="28">
        <f>1</f>
      </c>
      <c r="F11" s="6"/>
      <c r="G11" s="29">
        <f>IF(NOT(ISNUMBER(B11)),0,IF(F11="ja",1,IF(F11="nein",0,E11)))</f>
      </c>
      <c r="H11" s="7" t="s">
        <v>28</v>
      </c>
      <c r="I11" s="1"/>
      <c r="J11" s="1"/>
      <c r="K11" s="1"/>
      <c r="L11" s="1"/>
      <c r="M11" s="1"/>
      <c r="N11" s="1"/>
      <c r="O11" s="1">
        <f>IF(G11=1,B11,"")</f>
      </c>
    </row>
    <row r="12" spans="1:15" x14ac:dyDescent="0.25">
      <c r="A12" s="21" t="s">
        <v>72</v>
      </c>
      <c r="B12" s="27">
        <f>Ostern+49</f>
      </c>
      <c r="C12" s="21">
        <f>IF(ISNUMBER(B12),CHOOSE(WEEKDAY(B12,2),"Mo","Di","Mi","Do","Fr","Sa","So"),"")</f>
      </c>
      <c r="D12" s="21" t="s">
        <v>68</v>
      </c>
      <c r="E12" s="28">
        <f>IF(Land="",0,IF(ISNUMBER(SEARCH(","&amp;Land&amp;",",",BB,")),1,0))</f>
      </c>
      <c r="F12" s="6"/>
      <c r="G12" s="29">
        <f>IF(NOT(ISNUMBER(B12)),0,IF(F12="ja",1,IF(F12="nein",0,E12)))</f>
      </c>
      <c r="H12" s="7" t="s">
        <v>28</v>
      </c>
      <c r="I12" s="1"/>
      <c r="J12" s="1"/>
      <c r="K12" s="1"/>
      <c r="L12" s="1"/>
      <c r="M12" s="1"/>
      <c r="N12" s="1"/>
      <c r="O12" s="1">
        <f>IF(G12=1,B12,"")</f>
      </c>
    </row>
    <row r="13" spans="1:15" x14ac:dyDescent="0.25">
      <c r="A13" s="21" t="s">
        <v>73</v>
      </c>
      <c r="B13" s="27">
        <f>Ostern+50</f>
      </c>
      <c r="C13" s="21">
        <f>IF(ISNUMBER(B13),CHOOSE(WEEKDAY(B13,2),"Mo","Di","Mi","Do","Fr","Sa","So"),"")</f>
      </c>
      <c r="D13" s="21" t="s">
        <v>61</v>
      </c>
      <c r="E13" s="28">
        <f>1</f>
      </c>
      <c r="F13" s="6"/>
      <c r="G13" s="29">
        <f>IF(NOT(ISNUMBER(B13)),0,IF(F13="ja",1,IF(F13="nein",0,E13)))</f>
      </c>
      <c r="H13" s="7" t="s">
        <v>28</v>
      </c>
      <c r="I13" s="1"/>
      <c r="J13" s="1"/>
      <c r="K13" s="1"/>
      <c r="L13" s="1"/>
      <c r="M13" s="1"/>
      <c r="N13" s="1"/>
      <c r="O13" s="1">
        <f>IF(G13=1,B13,"")</f>
      </c>
    </row>
    <row r="14" spans="1:15" x14ac:dyDescent="0.25">
      <c r="A14" s="21" t="s">
        <v>74</v>
      </c>
      <c r="B14" s="27">
        <f>Ostern+60</f>
      </c>
      <c r="C14" s="21">
        <f>IF(ISNUMBER(B14),CHOOSE(WEEKDAY(B14,2),"Mo","Di","Mi","Do","Fr","Sa","So"),"")</f>
      </c>
      <c r="D14" s="21" t="s">
        <v>75</v>
      </c>
      <c r="E14" s="28">
        <f>IF(Land="",0,IF(ISNUMBER(SEARCH(","&amp;Land&amp;",",",BW,BY,HE,NW,RP,SL,")),1,0))</f>
      </c>
      <c r="F14" s="6"/>
      <c r="G14" s="29">
        <f>IF(NOT(ISNUMBER(B14)),0,IF(F14="ja",1,IF(F14="nein",0,E14)))</f>
      </c>
      <c r="H14" s="7" t="s">
        <v>76</v>
      </c>
      <c r="I14" s="1"/>
      <c r="J14" s="1"/>
      <c r="K14" s="1"/>
      <c r="L14" s="1"/>
      <c r="M14" s="1"/>
      <c r="N14" s="1"/>
      <c r="O14" s="1">
        <f>IF(G14=1,B14,"")</f>
      </c>
    </row>
    <row r="15" spans="1:15" x14ac:dyDescent="0.25">
      <c r="A15" s="21" t="s">
        <v>77</v>
      </c>
      <c r="B15" s="27">
        <f>DATE(Jahr,8,8)</f>
      </c>
      <c r="C15" s="21">
        <f>IF(ISNUMBER(B15),CHOOSE(WEEKDAY(B15,2),"Mo","Di","Mi","Do","Fr","Sa","So"),"")</f>
      </c>
      <c r="D15" s="21" t="s">
        <v>78</v>
      </c>
      <c r="E15" s="28">
        <f>IF(Land="",0,IF(ISNUMBER(SEARCH(","&amp;Land&amp;",",",,")),1,0))</f>
      </c>
      <c r="F15" s="6"/>
      <c r="G15" s="29">
        <f>IF(NOT(ISNUMBER(B15)),0,IF(F15="ja",1,IF(F15="nein",0,E15)))</f>
      </c>
      <c r="H15" s="7" t="s">
        <v>79</v>
      </c>
      <c r="I15" s="1"/>
      <c r="J15" s="1"/>
      <c r="K15" s="1"/>
      <c r="L15" s="1"/>
      <c r="M15" s="1"/>
      <c r="N15" s="1"/>
      <c r="O15" s="1">
        <f>IF(G15=1,B15,"")</f>
      </c>
    </row>
    <row r="16" spans="1:15" x14ac:dyDescent="0.25">
      <c r="A16" s="21" t="s">
        <v>80</v>
      </c>
      <c r="B16" s="27">
        <f>DATE(Jahr,8,15)</f>
      </c>
      <c r="C16" s="21">
        <f>IF(ISNUMBER(B16),CHOOSE(WEEKDAY(B16,2),"Mo","Di","Mi","Do","Fr","Sa","So"),"")</f>
      </c>
      <c r="D16" s="21" t="s">
        <v>81</v>
      </c>
      <c r="E16" s="28">
        <f>IF(Land="",0,IF(ISNUMBER(SEARCH(","&amp;Land&amp;",",",BY,SL,")),1,0))</f>
      </c>
      <c r="F16" s="6"/>
      <c r="G16" s="29">
        <f>IF(NOT(ISNUMBER(B16)),0,IF(F16="ja",1,IF(F16="nein",0,E16)))</f>
      </c>
      <c r="H16" s="7" t="s">
        <v>82</v>
      </c>
      <c r="I16" s="1"/>
      <c r="J16" s="1"/>
      <c r="K16" s="1"/>
      <c r="L16" s="1"/>
      <c r="M16" s="1"/>
      <c r="N16" s="1"/>
      <c r="O16" s="1">
        <f>IF(G16=1,B16,"")</f>
      </c>
    </row>
    <row r="17" spans="1:15" x14ac:dyDescent="0.25">
      <c r="A17" s="21" t="s">
        <v>83</v>
      </c>
      <c r="B17" s="27">
        <f>DATE(Jahr,9,20)</f>
      </c>
      <c r="C17" s="21">
        <f>IF(ISNUMBER(B17),CHOOSE(WEEKDAY(B17,2),"Mo","Di","Mi","Do","Fr","Sa","So"),"")</f>
      </c>
      <c r="D17" s="21" t="s">
        <v>84</v>
      </c>
      <c r="E17" s="28">
        <f>IF(Land="",0,IF(ISNUMBER(SEARCH(","&amp;Land&amp;",",",TH,")),1,0))</f>
      </c>
      <c r="F17" s="6"/>
      <c r="G17" s="29">
        <f>IF(NOT(ISNUMBER(B17)),0,IF(F17="ja",1,IF(F17="nein",0,E17)))</f>
      </c>
      <c r="H17" s="7" t="s">
        <v>28</v>
      </c>
      <c r="I17" s="1"/>
      <c r="J17" s="1"/>
      <c r="K17" s="1"/>
      <c r="L17" s="1"/>
      <c r="M17" s="1"/>
      <c r="N17" s="1"/>
      <c r="O17" s="1">
        <f>IF(G17=1,B17,"")</f>
      </c>
    </row>
    <row r="18" spans="1:15" x14ac:dyDescent="0.25">
      <c r="A18" s="21" t="s">
        <v>85</v>
      </c>
      <c r="B18" s="27">
        <f>DATE(Jahr,10,3)</f>
      </c>
      <c r="C18" s="21">
        <f>IF(ISNUMBER(B18),CHOOSE(WEEKDAY(B18,2),"Mo","Di","Mi","Do","Fr","Sa","So"),"")</f>
      </c>
      <c r="D18" s="21" t="s">
        <v>61</v>
      </c>
      <c r="E18" s="28">
        <f>1</f>
      </c>
      <c r="F18" s="6"/>
      <c r="G18" s="29">
        <f>IF(NOT(ISNUMBER(B18)),0,IF(F18="ja",1,IF(F18="nein",0,E18)))</f>
      </c>
      <c r="H18" s="7" t="s">
        <v>28</v>
      </c>
      <c r="I18" s="1"/>
      <c r="J18" s="1"/>
      <c r="K18" s="1"/>
      <c r="L18" s="1"/>
      <c r="M18" s="1"/>
      <c r="N18" s="1"/>
      <c r="O18" s="1">
        <f>IF(G18=1,B18,"")</f>
      </c>
    </row>
    <row r="19" spans="1:15" x14ac:dyDescent="0.25">
      <c r="A19" s="21" t="s">
        <v>86</v>
      </c>
      <c r="B19" s="27">
        <f>DATE(Jahr,10,31)</f>
      </c>
      <c r="C19" s="21">
        <f>IF(ISNUMBER(B19),CHOOSE(WEEKDAY(B19,2),"Mo","Di","Mi","Do","Fr","Sa","So"),"")</f>
      </c>
      <c r="D19" s="21" t="s">
        <v>87</v>
      </c>
      <c r="E19" s="28">
        <f>IF(Land="",0,IF(ISNUMBER(SEARCH(","&amp;Land&amp;",",",BB,HB,HH,MV,NI,SN,ST,SH,TH,")),1,0))</f>
      </c>
      <c r="F19" s="6"/>
      <c r="G19" s="29">
        <f>IF(NOT(ISNUMBER(B19)),0,IF(F19="ja",1,IF(F19="nein",0,E19)))</f>
      </c>
      <c r="H19" s="7" t="s">
        <v>28</v>
      </c>
      <c r="I19" s="1"/>
      <c r="J19" s="1"/>
      <c r="K19" s="1"/>
      <c r="L19" s="1"/>
      <c r="M19" s="1"/>
      <c r="N19" s="1"/>
      <c r="O19" s="1">
        <f>IF(G19=1,B19,"")</f>
      </c>
    </row>
    <row r="20" spans="1:15" x14ac:dyDescent="0.25">
      <c r="A20" s="21" t="s">
        <v>88</v>
      </c>
      <c r="B20" s="27">
        <f>DATE(Jahr,11,1)</f>
      </c>
      <c r="C20" s="21">
        <f>IF(ISNUMBER(B20),CHOOSE(WEEKDAY(B20,2),"Mo","Di","Mi","Do","Fr","Sa","So"),"")</f>
      </c>
      <c r="D20" s="21" t="s">
        <v>89</v>
      </c>
      <c r="E20" s="28">
        <f>IF(Land="",0,IF(ISNUMBER(SEARCH(","&amp;Land&amp;",",",BW,BY,NW,RP,SL,")),1,0))</f>
      </c>
      <c r="F20" s="6"/>
      <c r="G20" s="29">
        <f>IF(NOT(ISNUMBER(B20)),0,IF(F20="ja",1,IF(F20="nein",0,E20)))</f>
      </c>
      <c r="H20" s="7" t="s">
        <v>28</v>
      </c>
      <c r="I20" s="1"/>
      <c r="J20" s="1"/>
      <c r="K20" s="1"/>
      <c r="L20" s="1"/>
      <c r="M20" s="1"/>
      <c r="N20" s="1"/>
      <c r="O20" s="1">
        <f>IF(G20=1,B20,"")</f>
      </c>
    </row>
    <row r="21" spans="1:15" x14ac:dyDescent="0.25">
      <c r="A21" s="21" t="s">
        <v>90</v>
      </c>
      <c r="B21" s="27">
        <f>DATE(Jahr,11,22)-MOD(WEEKDAY(DATE(Jahr,11,22),2)-3,7)</f>
      </c>
      <c r="C21" s="21">
        <f>IF(ISNUMBER(B21),CHOOSE(WEEKDAY(B21,2),"Mo","Di","Mi","Do","Fr","Sa","So"),"")</f>
      </c>
      <c r="D21" s="21" t="s">
        <v>91</v>
      </c>
      <c r="E21" s="28">
        <f>IF(Land="",0,IF(ISNUMBER(SEARCH(","&amp;Land&amp;",",",SN,")),1,0))</f>
      </c>
      <c r="F21" s="6"/>
      <c r="G21" s="29">
        <f>IF(NOT(ISNUMBER(B21)),0,IF(F21="ja",1,IF(F21="nein",0,E21)))</f>
      </c>
      <c r="H21" s="7" t="s">
        <v>28</v>
      </c>
      <c r="I21" s="1"/>
      <c r="J21" s="1"/>
      <c r="K21" s="1"/>
      <c r="L21" s="1"/>
      <c r="M21" s="1"/>
      <c r="N21" s="1"/>
      <c r="O21" s="1">
        <f>IF(G21=1,B21,"")</f>
      </c>
    </row>
    <row r="22" spans="1:15" x14ac:dyDescent="0.25">
      <c r="A22" s="21" t="s">
        <v>92</v>
      </c>
      <c r="B22" s="27">
        <f>DATE(Jahr,12,25)</f>
      </c>
      <c r="C22" s="21">
        <f>IF(ISNUMBER(B22),CHOOSE(WEEKDAY(B22,2),"Mo","Di","Mi","Do","Fr","Sa","So"),"")</f>
      </c>
      <c r="D22" s="21" t="s">
        <v>61</v>
      </c>
      <c r="E22" s="28">
        <f>1</f>
      </c>
      <c r="F22" s="6"/>
      <c r="G22" s="29">
        <f>IF(NOT(ISNUMBER(B22)),0,IF(F22="ja",1,IF(F22="nein",0,E22)))</f>
      </c>
      <c r="H22" s="7" t="s">
        <v>28</v>
      </c>
      <c r="I22" s="1"/>
      <c r="J22" s="1"/>
      <c r="K22" s="1"/>
      <c r="L22" s="1"/>
      <c r="M22" s="1"/>
      <c r="N22" s="1"/>
      <c r="O22" s="1">
        <f>IF(G22=1,B22,"")</f>
      </c>
    </row>
    <row r="23" spans="1:15" x14ac:dyDescent="0.25">
      <c r="A23" s="21" t="s">
        <v>93</v>
      </c>
      <c r="B23" s="27">
        <f>DATE(Jahr,12,26)</f>
      </c>
      <c r="C23" s="21">
        <f>IF(ISNUMBER(B23),CHOOSE(WEEKDAY(B23,2),"Mo","Di","Mi","Do","Fr","Sa","So"),"")</f>
      </c>
      <c r="D23" s="21" t="s">
        <v>61</v>
      </c>
      <c r="E23" s="28">
        <f>1</f>
      </c>
      <c r="F23" s="6"/>
      <c r="G23" s="29">
        <f>IF(NOT(ISNUMBER(B23)),0,IF(F23="ja",1,IF(F23="nein",0,E23)))</f>
      </c>
      <c r="H23" s="7" t="s">
        <v>28</v>
      </c>
      <c r="I23" s="1"/>
      <c r="J23" s="1"/>
      <c r="K23" s="1"/>
      <c r="L23" s="1"/>
      <c r="M23" s="1"/>
      <c r="N23" s="1"/>
      <c r="O23" s="1">
        <f>IF(G23=1,B23,"")</f>
      </c>
    </row>
    <row r="24" spans="1:15" x14ac:dyDescent="0.25">
      <c r="A24" s="6"/>
      <c r="B24" s="30"/>
      <c r="C24" s="21">
        <f>IF(ISNUMBER(B24),CHOOSE(WEEKDAY(B24,2),"Mo","Di","Mi","Do","Fr","Sa","So"),"")</f>
      </c>
      <c r="D24" s="21" t="s">
        <v>94</v>
      </c>
      <c r="E24" s="28">
        <f>IF(AND(A24&lt;&gt;"",ISNUMBER(B24)),1,0)</f>
      </c>
      <c r="F24" s="6"/>
      <c r="G24" s="29">
        <f>IF(NOT(ISNUMBER(B24)),0,IF(F24="ja",1,IF(F24="nein",0,E24)))</f>
      </c>
      <c r="H24" s="7" t="s">
        <v>28</v>
      </c>
      <c r="I24" s="1"/>
      <c r="J24" s="1"/>
      <c r="K24" s="1"/>
      <c r="L24" s="1"/>
      <c r="M24" s="1"/>
      <c r="N24" s="1"/>
      <c r="O24" s="1">
        <f>IF(G24=1,B24,"")</f>
      </c>
    </row>
    <row r="25" spans="1:15" x14ac:dyDescent="0.25">
      <c r="A25" s="6"/>
      <c r="B25" s="30"/>
      <c r="C25" s="21">
        <f>IF(ISNUMBER(B25),CHOOSE(WEEKDAY(B25,2),"Mo","Di","Mi","Do","Fr","Sa","So"),"")</f>
      </c>
      <c r="D25" s="21" t="s">
        <v>94</v>
      </c>
      <c r="E25" s="28">
        <f>IF(AND(A25&lt;&gt;"",ISNUMBER(B25)),1,0)</f>
      </c>
      <c r="F25" s="6"/>
      <c r="G25" s="29">
        <f>IF(NOT(ISNUMBER(B25)),0,IF(F25="ja",1,IF(F25="nein",0,E25)))</f>
      </c>
      <c r="H25" s="7" t="s">
        <v>28</v>
      </c>
      <c r="I25" s="1"/>
      <c r="J25" s="1"/>
      <c r="K25" s="1"/>
      <c r="L25" s="1"/>
      <c r="M25" s="1"/>
      <c r="N25" s="1"/>
      <c r="O25" s="1">
        <f>IF(G25=1,B25,"")</f>
      </c>
    </row>
    <row r="26" spans="1:15" x14ac:dyDescent="0.25">
      <c r="A26" s="6"/>
      <c r="B26" s="30"/>
      <c r="C26" s="21">
        <f>IF(ISNUMBER(B26),CHOOSE(WEEKDAY(B26,2),"Mo","Di","Mi","Do","Fr","Sa","So"),"")</f>
      </c>
      <c r="D26" s="21" t="s">
        <v>94</v>
      </c>
      <c r="E26" s="28">
        <f>IF(AND(A26&lt;&gt;"",ISNUMBER(B26)),1,0)</f>
      </c>
      <c r="F26" s="6"/>
      <c r="G26" s="29">
        <f>IF(NOT(ISNUMBER(B26)),0,IF(F26="ja",1,IF(F26="nein",0,E26)))</f>
      </c>
      <c r="H26" s="7" t="s">
        <v>28</v>
      </c>
      <c r="I26" s="1"/>
      <c r="J26" s="1"/>
      <c r="K26" s="1"/>
      <c r="L26" s="1"/>
      <c r="M26" s="1"/>
      <c r="N26" s="1"/>
      <c r="O26" s="1">
        <f>IF(G26=1,B26,"")</f>
      </c>
    </row>
    <row r="27" spans="1:15" x14ac:dyDescent="0.25">
      <c r="A27" s="6"/>
      <c r="B27" s="30"/>
      <c r="C27" s="21">
        <f>IF(ISNUMBER(B27),CHOOSE(WEEKDAY(B27,2),"Mo","Di","Mi","Do","Fr","Sa","So"),"")</f>
      </c>
      <c r="D27" s="21" t="s">
        <v>94</v>
      </c>
      <c r="E27" s="28">
        <f>IF(AND(A27&lt;&gt;"",ISNUMBER(B27)),1,0)</f>
      </c>
      <c r="F27" s="6"/>
      <c r="G27" s="29">
        <f>IF(NOT(ISNUMBER(B27)),0,IF(F27="ja",1,IF(F27="nein",0,E27)))</f>
      </c>
      <c r="H27" s="7" t="s">
        <v>28</v>
      </c>
      <c r="I27" s="1"/>
      <c r="J27" s="1"/>
      <c r="K27" s="1"/>
      <c r="L27" s="1"/>
      <c r="M27" s="1"/>
      <c r="N27" s="1"/>
      <c r="O27" s="1">
        <f>IF(G27=1,B27,"")</f>
      </c>
    </row>
    <row r="28" spans="1:15" x14ac:dyDescent="0.25">
      <c r="A28" s="6"/>
      <c r="B28" s="30"/>
      <c r="C28" s="21">
        <f>IF(ISNUMBER(B28),CHOOSE(WEEKDAY(B28,2),"Mo","Di","Mi","Do","Fr","Sa","So"),"")</f>
      </c>
      <c r="D28" s="21" t="s">
        <v>94</v>
      </c>
      <c r="E28" s="28">
        <f>IF(AND(A28&lt;&gt;"",ISNUMBER(B28)),1,0)</f>
      </c>
      <c r="F28" s="6"/>
      <c r="G28" s="29">
        <f>IF(NOT(ISNUMBER(B28)),0,IF(F28="ja",1,IF(F28="nein",0,E28)))</f>
      </c>
      <c r="H28" s="7" t="s">
        <v>28</v>
      </c>
      <c r="I28" s="1"/>
      <c r="J28" s="1"/>
      <c r="K28" s="1"/>
      <c r="L28" s="1"/>
      <c r="M28" s="1"/>
      <c r="N28" s="1"/>
      <c r="O28" s="1">
        <f>IF(G28=1,B28,"")</f>
      </c>
    </row>
  </sheetData>
  <sheetProtection sheet="1" formatCells="0" formatColumns="0" formatRows="0"/>
  <dataValidations count="3">
    <dataValidation type="date" allowBlank="1" showErrorMessage="1" errorTitle="Datum" error="Bitte ein Datum eintragen, z. B. 08.08.2026." sqref="B24:B28">
      <formula1>36526</formula1>
      <formula2>73050</formula2>
    </dataValidation>
    <dataValidation type="list" allowBlank="1" showErrorMessage="1" errorTitle="Anpassen" error="Bitte ja, nein oder leer." sqref="F10:F28">
      <formula1>"ja,nein"</formula1>
    </dataValidation>
    <dataValidation type="list" allowBlank="1" showErrorMessage="1" errorTitle="Anpassen" error="Bitte ja, nein oder leer." sqref="F4:F28">
      <formula1>"ja,nein"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FormatPr defaultRowHeight="15" outlineLevelRow="0" outlineLevelCol="0" x14ac:dyDescent="55"/>
  <cols>
    <col min="1" max="1" width="14" customWidth="1"/>
    <col min="4" max="4" width="24" customWidth="1"/>
  </cols>
  <sheetData>
    <row r="3" spans="1:4" x14ac:dyDescent="0.25">
      <c r="A3" s="1" t="s">
        <v>95</v>
      </c>
      <c r="B3" s="1"/>
      <c r="C3" s="1"/>
      <c r="D3" s="1" t="s">
        <v>96</v>
      </c>
    </row>
    <row r="4" spans="1:5" x14ac:dyDescent="0.25">
      <c r="A4" s="1" t="s">
        <v>97</v>
      </c>
      <c r="B4" s="1">
        <f>MOD(Jahr,19)</f>
      </c>
      <c r="C4" s="1"/>
      <c r="D4" s="1" t="s">
        <v>98</v>
      </c>
      <c r="E4" s="1" t="s">
        <v>99</v>
      </c>
    </row>
    <row r="5" spans="1:5" x14ac:dyDescent="0.25">
      <c r="A5" s="1" t="s">
        <v>100</v>
      </c>
      <c r="B5" s="1">
        <f>INT(Jahr/100)</f>
      </c>
      <c r="C5" s="1"/>
      <c r="D5" s="1" t="s">
        <v>101</v>
      </c>
      <c r="E5" s="1" t="s">
        <v>102</v>
      </c>
    </row>
    <row r="6" spans="1:5" x14ac:dyDescent="0.25">
      <c r="A6" s="1" t="s">
        <v>103</v>
      </c>
      <c r="B6" s="1">
        <f>MOD(Jahr,100)</f>
      </c>
      <c r="C6" s="1"/>
      <c r="D6" s="1" t="s">
        <v>104</v>
      </c>
      <c r="E6" s="1" t="s">
        <v>105</v>
      </c>
    </row>
    <row r="7" spans="1:5" x14ac:dyDescent="0.25">
      <c r="A7" s="1" t="s">
        <v>106</v>
      </c>
      <c r="B7" s="1">
        <f>INT(B5/4)</f>
      </c>
      <c r="C7" s="1"/>
      <c r="D7" s="1" t="s">
        <v>107</v>
      </c>
      <c r="E7" s="1" t="s">
        <v>68</v>
      </c>
    </row>
    <row r="8" spans="1:5" x14ac:dyDescent="0.25">
      <c r="A8" s="1" t="s">
        <v>108</v>
      </c>
      <c r="B8" s="1">
        <f>MOD(B5,4)</f>
      </c>
      <c r="C8" s="1"/>
      <c r="D8" s="1" t="s">
        <v>109</v>
      </c>
      <c r="E8" s="1" t="s">
        <v>110</v>
      </c>
    </row>
    <row r="9" spans="1:5" x14ac:dyDescent="0.25">
      <c r="A9" s="1" t="s">
        <v>111</v>
      </c>
      <c r="B9" s="1">
        <f>INT((B5+8)/25)</f>
      </c>
      <c r="C9" s="1"/>
      <c r="D9" s="1" t="s">
        <v>112</v>
      </c>
      <c r="E9" s="1" t="s">
        <v>113</v>
      </c>
    </row>
    <row r="10" spans="1:5" x14ac:dyDescent="0.25">
      <c r="A10" s="1" t="s">
        <v>114</v>
      </c>
      <c r="B10" s="1">
        <f>INT((B5-B9+1)/3)</f>
      </c>
      <c r="C10" s="1"/>
      <c r="D10" s="1" t="s">
        <v>115</v>
      </c>
      <c r="E10" s="1" t="s">
        <v>116</v>
      </c>
    </row>
    <row r="11" spans="1:5" x14ac:dyDescent="0.25">
      <c r="A11" s="1" t="s">
        <v>117</v>
      </c>
      <c r="B11" s="1">
        <f>MOD(19*B4+B5-B7-B10+15,30)</f>
      </c>
      <c r="C11" s="1"/>
      <c r="D11" s="1" t="s">
        <v>118</v>
      </c>
      <c r="E11" s="1" t="s">
        <v>119</v>
      </c>
    </row>
    <row r="12" spans="1:5" x14ac:dyDescent="0.25">
      <c r="A12" s="1" t="s">
        <v>120</v>
      </c>
      <c r="B12" s="1">
        <f>INT(B6/4)</f>
      </c>
      <c r="C12" s="1"/>
      <c r="D12" s="1" t="s">
        <v>121</v>
      </c>
      <c r="E12" s="1" t="s">
        <v>122</v>
      </c>
    </row>
    <row r="13" spans="1:5" x14ac:dyDescent="0.25">
      <c r="A13" s="1" t="s">
        <v>123</v>
      </c>
      <c r="B13" s="1">
        <f>MOD(B6,4)</f>
      </c>
      <c r="C13" s="1"/>
      <c r="D13" s="1" t="s">
        <v>124</v>
      </c>
      <c r="E13" s="1" t="s">
        <v>125</v>
      </c>
    </row>
    <row r="14" spans="1:5" x14ac:dyDescent="0.25">
      <c r="A14" s="1" t="s">
        <v>126</v>
      </c>
      <c r="B14" s="1">
        <f>MOD(32+2*B8+2*B12-B11-B13,7)</f>
      </c>
      <c r="C14" s="1"/>
      <c r="D14" s="1" t="s">
        <v>127</v>
      </c>
      <c r="E14" s="1" t="s">
        <v>128</v>
      </c>
    </row>
    <row r="15" spans="1:5" x14ac:dyDescent="0.25">
      <c r="A15" s="1" t="s">
        <v>129</v>
      </c>
      <c r="B15" s="1">
        <f>INT((B4+11*B11+22*B14)/451)</f>
      </c>
      <c r="C15" s="1"/>
      <c r="D15" s="1" t="s">
        <v>130</v>
      </c>
      <c r="E15" s="1" t="s">
        <v>131</v>
      </c>
    </row>
    <row r="16" spans="1:5" x14ac:dyDescent="0.25">
      <c r="A16" s="1" t="s">
        <v>132</v>
      </c>
      <c r="B16" s="1">
        <f>INT((B11+B14-7*B15+114)/31)</f>
      </c>
      <c r="C16" s="1"/>
      <c r="D16" s="1" t="s">
        <v>133</v>
      </c>
      <c r="E16" s="1" t="s">
        <v>91</v>
      </c>
    </row>
    <row r="17" spans="1:5" x14ac:dyDescent="0.25">
      <c r="A17" s="1" t="s">
        <v>55</v>
      </c>
      <c r="B17" s="1">
        <f>MOD(B11+B14-7*B15+114,31)+1</f>
      </c>
      <c r="C17" s="1"/>
      <c r="D17" s="1" t="s">
        <v>134</v>
      </c>
      <c r="E17" s="1" t="s">
        <v>135</v>
      </c>
    </row>
    <row r="18" spans="1:5" x14ac:dyDescent="0.25">
      <c r="A18" s="1" t="s">
        <v>67</v>
      </c>
      <c r="B18" s="31">
        <f>DATE(Jahr,B16,B17)</f>
      </c>
      <c r="C18" s="1"/>
      <c r="D18" s="1" t="s">
        <v>136</v>
      </c>
      <c r="E18" s="1" t="s">
        <v>137</v>
      </c>
    </row>
    <row r="19" spans="1:5" x14ac:dyDescent="0.25">
      <c r="A19" s="1"/>
      <c r="B19" s="1"/>
      <c r="C19" s="1"/>
      <c r="D19" s="1" t="s">
        <v>138</v>
      </c>
      <c r="E19" s="1" t="s">
        <v>84</v>
      </c>
    </row>
    <row r="20" spans="1:2" x14ac:dyDescent="0.25">
      <c r="A20" s="1" t="s">
        <v>139</v>
      </c>
      <c r="B20" s="1">
        <f>IFERROR(INDEX($E$4:$E$19,MATCH(Bundesland,$D$4:$D$19,0)),"")</f>
      </c>
    </row>
  </sheetData>
  <sheetProtection sheet="1" formatCells="0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Anleitung</vt:lpstr>
      <vt:lpstr>Einstellungen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  <vt:lpstr>Feiertage</vt:lpstr>
      <vt:lpstr>Hilfswerte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DispatchPing</dc:creator>
  <dc:title>Arbeitszeit Team 2026</dc:title>
  <dc:subject/>
  <dc:description/>
  <cp:keywords/>
  <cp:category/>
  <cp:lastModifiedBy>Unknown</cp:lastModifiedBy>
  <dcterms:created xsi:type="dcterms:W3CDTF">2025-10-01T00:00:00Z</dcterms:created>
  <dcterms:modified xsi:type="dcterms:W3CDTF">2025-10-01T00:00:00Z</dcterms:modified>
</cp:coreProperties>
</file>